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S:\VO\Súťaže 2025\4.DNS 2025\Stavebné práce\kategória 1\Výzva_3_2025_klientske centrum\výzva\"/>
    </mc:Choice>
  </mc:AlternateContent>
  <xr:revisionPtr revIDLastSave="0" documentId="8_{BA81252F-8FB4-4129-BD48-4DE27D67E8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1 - Architektonicko-stav..." sheetId="2" r:id="rId2"/>
    <sheet name="02 - Vzduchotechnika" sheetId="3" r:id="rId3"/>
    <sheet name="03 - Elektroinštalácia" sheetId="4" r:id="rId4"/>
    <sheet name="04 - ZTI" sheetId="5" r:id="rId5"/>
    <sheet name="05 - UK" sheetId="6" r:id="rId6"/>
    <sheet name="06 - Nabytok a vybavenie" sheetId="7" r:id="rId7"/>
    <sheet name="Zoznam figúr" sheetId="8" r:id="rId8"/>
  </sheets>
  <definedNames>
    <definedName name="_xlnm._FilterDatabase" localSheetId="1" hidden="1">'01 - Architektonicko-stav...'!$C$142:$K$1087</definedName>
    <definedName name="_xlnm._FilterDatabase" localSheetId="2" hidden="1">'02 - Vzduchotechnika'!$C$133:$K$251</definedName>
    <definedName name="_xlnm._FilterDatabase" localSheetId="3" hidden="1">'03 - Elektroinštalácia'!$C$127:$K$189</definedName>
    <definedName name="_xlnm._FilterDatabase" localSheetId="4" hidden="1">'04 - ZTI'!$C$129:$K$142</definedName>
    <definedName name="_xlnm._FilterDatabase" localSheetId="5" hidden="1">'05 - UK'!$C$129:$K$142</definedName>
    <definedName name="_xlnm._FilterDatabase" localSheetId="6" hidden="1">'06 - Nabytok a vybavenie'!$C$132:$K$185</definedName>
    <definedName name="_xlnm.Print_Titles" localSheetId="1">'01 - Architektonicko-stav...'!$142:$142</definedName>
    <definedName name="_xlnm.Print_Titles" localSheetId="2">'02 - Vzduchotechnika'!$133:$133</definedName>
    <definedName name="_xlnm.Print_Titles" localSheetId="3">'03 - Elektroinštalácia'!$127:$127</definedName>
    <definedName name="_xlnm.Print_Titles" localSheetId="4">'04 - ZTI'!$129:$129</definedName>
    <definedName name="_xlnm.Print_Titles" localSheetId="5">'05 - UK'!$129:$129</definedName>
    <definedName name="_xlnm.Print_Titles" localSheetId="6">'06 - Nabytok a vybavenie'!$132:$132</definedName>
    <definedName name="_xlnm.Print_Titles" localSheetId="0">'Rekapitulácia stavby'!$92:$92</definedName>
    <definedName name="_xlnm.Print_Titles" localSheetId="7">'Zoznam figúr'!$9:$9</definedName>
    <definedName name="_xlnm.Print_Area" localSheetId="1">'01 - Architektonicko-stav...'!$C$4:$J$76,'01 - Architektonicko-stav...'!$C$82:$J$124,'01 - Architektonicko-stav...'!$C$130:$J$1087</definedName>
    <definedName name="_xlnm.Print_Area" localSheetId="2">'02 - Vzduchotechnika'!$C$4:$J$76,'02 - Vzduchotechnika'!$C$82:$J$115,'02 - Vzduchotechnika'!$C$121:$J$251</definedName>
    <definedName name="_xlnm.Print_Area" localSheetId="3">'03 - Elektroinštalácia'!$C$4:$J$76,'03 - Elektroinštalácia'!$C$82:$J$109,'03 - Elektroinštalácia'!$C$115:$J$189</definedName>
    <definedName name="_xlnm.Print_Area" localSheetId="4">'04 - ZTI'!$C$4:$J$76,'04 - ZTI'!$C$82:$J$111,'04 - ZTI'!$C$117:$J$142</definedName>
    <definedName name="_xlnm.Print_Area" localSheetId="5">'05 - UK'!$C$4:$J$76,'05 - UK'!$C$82:$J$111,'05 - UK'!$C$117:$J$142</definedName>
    <definedName name="_xlnm.Print_Area" localSheetId="6">'06 - Nabytok a vybavenie'!$C$4:$J$76,'06 - Nabytok a vybavenie'!$C$82:$J$114,'06 - Nabytok a vybavenie'!$C$120:$J$185</definedName>
    <definedName name="_xlnm.Print_Area" localSheetId="0">'Rekapitulácia stavby'!$D$4:$AO$76,'Rekapitulácia stavby'!$C$82:$AQ$108</definedName>
    <definedName name="_xlnm.Print_Area" localSheetId="7">'Zoznam figúr'!$C$4:$G$269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8" l="1"/>
  <c r="J39" i="7"/>
  <c r="J38" i="7"/>
  <c r="AY100" i="1" s="1"/>
  <c r="J37" i="7"/>
  <c r="AX100" i="1" s="1"/>
  <c r="BI185" i="7"/>
  <c r="BH185" i="7"/>
  <c r="BG185" i="7"/>
  <c r="BE185" i="7"/>
  <c r="BK185" i="7"/>
  <c r="J185" i="7" s="1"/>
  <c r="BF185" i="7" s="1"/>
  <c r="BI184" i="7"/>
  <c r="BH184" i="7"/>
  <c r="BG184" i="7"/>
  <c r="BE184" i="7"/>
  <c r="BK184" i="7"/>
  <c r="J184" i="7"/>
  <c r="BF184" i="7" s="1"/>
  <c r="BI183" i="7"/>
  <c r="BH183" i="7"/>
  <c r="BG183" i="7"/>
  <c r="BE183" i="7"/>
  <c r="BK183" i="7"/>
  <c r="J183" i="7"/>
  <c r="BF183" i="7"/>
  <c r="BI182" i="7"/>
  <c r="BH182" i="7"/>
  <c r="BG182" i="7"/>
  <c r="BE182" i="7"/>
  <c r="BK182" i="7"/>
  <c r="J182" i="7" s="1"/>
  <c r="BF182" i="7" s="1"/>
  <c r="BI181" i="7"/>
  <c r="BH181" i="7"/>
  <c r="BG181" i="7"/>
  <c r="BE181" i="7"/>
  <c r="BK181" i="7"/>
  <c r="J181" i="7" s="1"/>
  <c r="BF181" i="7" s="1"/>
  <c r="BI179" i="7"/>
  <c r="BH179" i="7"/>
  <c r="BG179" i="7"/>
  <c r="BE179" i="7"/>
  <c r="T179" i="7"/>
  <c r="T178" i="7"/>
  <c r="R179" i="7"/>
  <c r="R178" i="7" s="1"/>
  <c r="P179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R167" i="7" s="1"/>
  <c r="P168" i="7"/>
  <c r="P167" i="7" s="1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T163" i="7" s="1"/>
  <c r="R164" i="7"/>
  <c r="P164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F127" i="7"/>
  <c r="E125" i="7"/>
  <c r="BI112" i="7"/>
  <c r="BH112" i="7"/>
  <c r="BG112" i="7"/>
  <c r="BE112" i="7"/>
  <c r="BI111" i="7"/>
  <c r="BH111" i="7"/>
  <c r="BG111" i="7"/>
  <c r="BF111" i="7"/>
  <c r="BE111" i="7"/>
  <c r="BI110" i="7"/>
  <c r="BH110" i="7"/>
  <c r="BG110" i="7"/>
  <c r="BF110" i="7"/>
  <c r="BE110" i="7"/>
  <c r="BI109" i="7"/>
  <c r="BH109" i="7"/>
  <c r="BG109" i="7"/>
  <c r="BF109" i="7"/>
  <c r="BE109" i="7"/>
  <c r="BI108" i="7"/>
  <c r="BH108" i="7"/>
  <c r="BG108" i="7"/>
  <c r="BF108" i="7"/>
  <c r="BE108" i="7"/>
  <c r="BI107" i="7"/>
  <c r="BH107" i="7"/>
  <c r="BG107" i="7"/>
  <c r="BF107" i="7"/>
  <c r="BE107" i="7"/>
  <c r="F89" i="7"/>
  <c r="E87" i="7"/>
  <c r="J24" i="7"/>
  <c r="E24" i="7"/>
  <c r="J130" i="7" s="1"/>
  <c r="J23" i="7"/>
  <c r="J21" i="7"/>
  <c r="E21" i="7"/>
  <c r="J129" i="7"/>
  <c r="J20" i="7"/>
  <c r="J18" i="7"/>
  <c r="E18" i="7"/>
  <c r="F92" i="7" s="1"/>
  <c r="J17" i="7"/>
  <c r="J15" i="7"/>
  <c r="E15" i="7"/>
  <c r="F129" i="7"/>
  <c r="J14" i="7"/>
  <c r="J12" i="7"/>
  <c r="J89" i="7" s="1"/>
  <c r="E7" i="7"/>
  <c r="E85" i="7"/>
  <c r="P134" i="6"/>
  <c r="J39" i="6"/>
  <c r="J38" i="6"/>
  <c r="AY99" i="1" s="1"/>
  <c r="J37" i="6"/>
  <c r="AX99" i="1" s="1"/>
  <c r="BI142" i="6"/>
  <c r="BH142" i="6"/>
  <c r="BG142" i="6"/>
  <c r="BE142" i="6"/>
  <c r="BK142" i="6"/>
  <c r="J142" i="6" s="1"/>
  <c r="BF142" i="6" s="1"/>
  <c r="BI141" i="6"/>
  <c r="BH141" i="6"/>
  <c r="BG141" i="6"/>
  <c r="BE141" i="6"/>
  <c r="BK141" i="6"/>
  <c r="J141" i="6"/>
  <c r="BF141" i="6" s="1"/>
  <c r="BI140" i="6"/>
  <c r="BH140" i="6"/>
  <c r="BG140" i="6"/>
  <c r="BE140" i="6"/>
  <c r="BK140" i="6"/>
  <c r="J140" i="6" s="1"/>
  <c r="BF140" i="6" s="1"/>
  <c r="BI139" i="6"/>
  <c r="BH139" i="6"/>
  <c r="BG139" i="6"/>
  <c r="BE139" i="6"/>
  <c r="BK139" i="6"/>
  <c r="J139" i="6"/>
  <c r="BF139" i="6" s="1"/>
  <c r="BI138" i="6"/>
  <c r="BH138" i="6"/>
  <c r="BG138" i="6"/>
  <c r="BE138" i="6"/>
  <c r="BK138" i="6"/>
  <c r="J138" i="6"/>
  <c r="BF138" i="6"/>
  <c r="BI135" i="6"/>
  <c r="BH135" i="6"/>
  <c r="BG135" i="6"/>
  <c r="BE135" i="6"/>
  <c r="T135" i="6"/>
  <c r="T134" i="6" s="1"/>
  <c r="R135" i="6"/>
  <c r="R134" i="6"/>
  <c r="P135" i="6"/>
  <c r="BI133" i="6"/>
  <c r="BH133" i="6"/>
  <c r="BG133" i="6"/>
  <c r="BE133" i="6"/>
  <c r="T133" i="6"/>
  <c r="T132" i="6"/>
  <c r="T131" i="6"/>
  <c r="R133" i="6"/>
  <c r="R132" i="6"/>
  <c r="R131" i="6" s="1"/>
  <c r="P133" i="6"/>
  <c r="P132" i="6" s="1"/>
  <c r="P131" i="6" s="1"/>
  <c r="P130" i="6" s="1"/>
  <c r="AU99" i="1" s="1"/>
  <c r="F124" i="6"/>
  <c r="E122" i="6"/>
  <c r="BI109" i="6"/>
  <c r="BH109" i="6"/>
  <c r="BG109" i="6"/>
  <c r="BE109" i="6"/>
  <c r="BI108" i="6"/>
  <c r="BH108" i="6"/>
  <c r="BG108" i="6"/>
  <c r="BF108" i="6"/>
  <c r="BE108" i="6"/>
  <c r="BI107" i="6"/>
  <c r="BH107" i="6"/>
  <c r="BG107" i="6"/>
  <c r="BF107" i="6"/>
  <c r="BE107" i="6"/>
  <c r="BI106" i="6"/>
  <c r="BH106" i="6"/>
  <c r="BG106" i="6"/>
  <c r="BF106" i="6"/>
  <c r="BE106" i="6"/>
  <c r="BI105" i="6"/>
  <c r="BH105" i="6"/>
  <c r="BG105" i="6"/>
  <c r="BF105" i="6"/>
  <c r="BE105" i="6"/>
  <c r="BI104" i="6"/>
  <c r="BH104" i="6"/>
  <c r="BG104" i="6"/>
  <c r="BF104" i="6"/>
  <c r="BE104" i="6"/>
  <c r="F89" i="6"/>
  <c r="E87" i="6"/>
  <c r="J24" i="6"/>
  <c r="E24" i="6"/>
  <c r="J127" i="6"/>
  <c r="J23" i="6"/>
  <c r="J21" i="6"/>
  <c r="E21" i="6"/>
  <c r="J126" i="6"/>
  <c r="J20" i="6"/>
  <c r="J18" i="6"/>
  <c r="E18" i="6"/>
  <c r="F127" i="6"/>
  <c r="J17" i="6"/>
  <c r="J15" i="6"/>
  <c r="E15" i="6"/>
  <c r="F91" i="6"/>
  <c r="J14" i="6"/>
  <c r="J12" i="6"/>
  <c r="J124" i="6" s="1"/>
  <c r="E7" i="6"/>
  <c r="E85" i="6" s="1"/>
  <c r="J39" i="5"/>
  <c r="J38" i="5"/>
  <c r="AY98" i="1"/>
  <c r="J37" i="5"/>
  <c r="AX98" i="1"/>
  <c r="BI142" i="5"/>
  <c r="BH142" i="5"/>
  <c r="BG142" i="5"/>
  <c r="BE142" i="5"/>
  <c r="BK142" i="5"/>
  <c r="J142" i="5"/>
  <c r="BF142" i="5" s="1"/>
  <c r="BI141" i="5"/>
  <c r="BH141" i="5"/>
  <c r="BG141" i="5"/>
  <c r="BE141" i="5"/>
  <c r="BK141" i="5"/>
  <c r="J141" i="5"/>
  <c r="BF141" i="5"/>
  <c r="BI140" i="5"/>
  <c r="BH140" i="5"/>
  <c r="BG140" i="5"/>
  <c r="BE140" i="5"/>
  <c r="BK140" i="5"/>
  <c r="J140" i="5" s="1"/>
  <c r="BF140" i="5" s="1"/>
  <c r="BI139" i="5"/>
  <c r="BH139" i="5"/>
  <c r="BG139" i="5"/>
  <c r="BE139" i="5"/>
  <c r="BK139" i="5"/>
  <c r="J139" i="5" s="1"/>
  <c r="BF139" i="5" s="1"/>
  <c r="BI138" i="5"/>
  <c r="BH138" i="5"/>
  <c r="BG138" i="5"/>
  <c r="BE138" i="5"/>
  <c r="BK138" i="5"/>
  <c r="J138" i="5"/>
  <c r="BF138" i="5" s="1"/>
  <c r="BI135" i="5"/>
  <c r="BH135" i="5"/>
  <c r="BG135" i="5"/>
  <c r="BE135" i="5"/>
  <c r="T135" i="5"/>
  <c r="T134" i="5" s="1"/>
  <c r="R135" i="5"/>
  <c r="R134" i="5" s="1"/>
  <c r="P135" i="5"/>
  <c r="P134" i="5"/>
  <c r="BI133" i="5"/>
  <c r="BH133" i="5"/>
  <c r="BG133" i="5"/>
  <c r="BE133" i="5"/>
  <c r="T133" i="5"/>
  <c r="T132" i="5" s="1"/>
  <c r="T131" i="5" s="1"/>
  <c r="R133" i="5"/>
  <c r="R132" i="5"/>
  <c r="R131" i="5" s="1"/>
  <c r="P133" i="5"/>
  <c r="P132" i="5"/>
  <c r="P131" i="5" s="1"/>
  <c r="F124" i="5"/>
  <c r="E122" i="5"/>
  <c r="BI109" i="5"/>
  <c r="BH109" i="5"/>
  <c r="BG109" i="5"/>
  <c r="BE109" i="5"/>
  <c r="BI108" i="5"/>
  <c r="BH108" i="5"/>
  <c r="BG108" i="5"/>
  <c r="BF108" i="5"/>
  <c r="BE108" i="5"/>
  <c r="BI107" i="5"/>
  <c r="BH107" i="5"/>
  <c r="BG107" i="5"/>
  <c r="BF107" i="5"/>
  <c r="BE107" i="5"/>
  <c r="BI106" i="5"/>
  <c r="BH106" i="5"/>
  <c r="BG106" i="5"/>
  <c r="BF106" i="5"/>
  <c r="BE106" i="5"/>
  <c r="BI105" i="5"/>
  <c r="BH105" i="5"/>
  <c r="BG105" i="5"/>
  <c r="BF105" i="5"/>
  <c r="BE105" i="5"/>
  <c r="BI104" i="5"/>
  <c r="BH104" i="5"/>
  <c r="BG104" i="5"/>
  <c r="BF104" i="5"/>
  <c r="BE104" i="5"/>
  <c r="F89" i="5"/>
  <c r="E87" i="5"/>
  <c r="J24" i="5"/>
  <c r="E24" i="5"/>
  <c r="J127" i="5" s="1"/>
  <c r="J23" i="5"/>
  <c r="J21" i="5"/>
  <c r="E21" i="5"/>
  <c r="J91" i="5" s="1"/>
  <c r="J20" i="5"/>
  <c r="J18" i="5"/>
  <c r="E18" i="5"/>
  <c r="F127" i="5" s="1"/>
  <c r="J17" i="5"/>
  <c r="J15" i="5"/>
  <c r="E15" i="5"/>
  <c r="F91" i="5" s="1"/>
  <c r="J14" i="5"/>
  <c r="J12" i="5"/>
  <c r="J89" i="5"/>
  <c r="E7" i="5"/>
  <c r="E120" i="5"/>
  <c r="J39" i="4"/>
  <c r="J38" i="4"/>
  <c r="AY97" i="1" s="1"/>
  <c r="J37" i="4"/>
  <c r="AX97" i="1"/>
  <c r="BI189" i="4"/>
  <c r="BH189" i="4"/>
  <c r="BG189" i="4"/>
  <c r="BE189" i="4"/>
  <c r="BK189" i="4"/>
  <c r="J189" i="4" s="1"/>
  <c r="BF189" i="4" s="1"/>
  <c r="BI188" i="4"/>
  <c r="BH188" i="4"/>
  <c r="BG188" i="4"/>
  <c r="BE188" i="4"/>
  <c r="BK188" i="4"/>
  <c r="J188" i="4"/>
  <c r="BF188" i="4" s="1"/>
  <c r="BI187" i="4"/>
  <c r="BH187" i="4"/>
  <c r="BG187" i="4"/>
  <c r="BE187" i="4"/>
  <c r="BK187" i="4"/>
  <c r="J187" i="4" s="1"/>
  <c r="BF187" i="4" s="1"/>
  <c r="BI186" i="4"/>
  <c r="BH186" i="4"/>
  <c r="BG186" i="4"/>
  <c r="BE186" i="4"/>
  <c r="BK186" i="4"/>
  <c r="J186" i="4"/>
  <c r="BF186" i="4" s="1"/>
  <c r="BI185" i="4"/>
  <c r="BH185" i="4"/>
  <c r="BG185" i="4"/>
  <c r="BE185" i="4"/>
  <c r="BK185" i="4"/>
  <c r="J185" i="4" s="1"/>
  <c r="BF185" i="4" s="1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F122" i="4"/>
  <c r="E120" i="4"/>
  <c r="BI107" i="4"/>
  <c r="BH107" i="4"/>
  <c r="BG107" i="4"/>
  <c r="BE107" i="4"/>
  <c r="BI106" i="4"/>
  <c r="BH106" i="4"/>
  <c r="BG106" i="4"/>
  <c r="BF106" i="4"/>
  <c r="BE106" i="4"/>
  <c r="BI105" i="4"/>
  <c r="BH105" i="4"/>
  <c r="BG105" i="4"/>
  <c r="BF105" i="4"/>
  <c r="BE105" i="4"/>
  <c r="BI104" i="4"/>
  <c r="BH104" i="4"/>
  <c r="BG104" i="4"/>
  <c r="BF104" i="4"/>
  <c r="BE104" i="4"/>
  <c r="BI103" i="4"/>
  <c r="BH103" i="4"/>
  <c r="BG103" i="4"/>
  <c r="BF103" i="4"/>
  <c r="BE103" i="4"/>
  <c r="BI102" i="4"/>
  <c r="BH102" i="4"/>
  <c r="BG102" i="4"/>
  <c r="BF102" i="4"/>
  <c r="BE102" i="4"/>
  <c r="F89" i="4"/>
  <c r="E87" i="4"/>
  <c r="J24" i="4"/>
  <c r="E24" i="4"/>
  <c r="J125" i="4"/>
  <c r="J23" i="4"/>
  <c r="J21" i="4"/>
  <c r="E21" i="4"/>
  <c r="J91" i="4"/>
  <c r="J20" i="4"/>
  <c r="J18" i="4"/>
  <c r="E18" i="4"/>
  <c r="F125" i="4"/>
  <c r="J17" i="4"/>
  <c r="J15" i="4"/>
  <c r="E15" i="4"/>
  <c r="F91" i="4"/>
  <c r="J14" i="4"/>
  <c r="J12" i="4"/>
  <c r="J122" i="4"/>
  <c r="E7" i="4"/>
  <c r="E85" i="4" s="1"/>
  <c r="J39" i="3"/>
  <c r="J38" i="3"/>
  <c r="AY96" i="1"/>
  <c r="J37" i="3"/>
  <c r="AX96" i="1" s="1"/>
  <c r="BI251" i="3"/>
  <c r="BH251" i="3"/>
  <c r="BG251" i="3"/>
  <c r="BE251" i="3"/>
  <c r="BK251" i="3"/>
  <c r="J251" i="3"/>
  <c r="BF251" i="3" s="1"/>
  <c r="BI250" i="3"/>
  <c r="BH250" i="3"/>
  <c r="BG250" i="3"/>
  <c r="BE250" i="3"/>
  <c r="BK250" i="3"/>
  <c r="J250" i="3" s="1"/>
  <c r="BF250" i="3" s="1"/>
  <c r="BI249" i="3"/>
  <c r="BH249" i="3"/>
  <c r="BG249" i="3"/>
  <c r="BE249" i="3"/>
  <c r="BK249" i="3"/>
  <c r="J249" i="3"/>
  <c r="BF249" i="3" s="1"/>
  <c r="BI248" i="3"/>
  <c r="BH248" i="3"/>
  <c r="BG248" i="3"/>
  <c r="BE248" i="3"/>
  <c r="BK248" i="3"/>
  <c r="J248" i="3" s="1"/>
  <c r="BF248" i="3" s="1"/>
  <c r="BI247" i="3"/>
  <c r="BH247" i="3"/>
  <c r="BG247" i="3"/>
  <c r="BE247" i="3"/>
  <c r="BK247" i="3"/>
  <c r="J247" i="3"/>
  <c r="BF247" i="3" s="1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F128" i="3"/>
  <c r="E126" i="3"/>
  <c r="BI113" i="3"/>
  <c r="BH113" i="3"/>
  <c r="BG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F89" i="3"/>
  <c r="E87" i="3"/>
  <c r="J24" i="3"/>
  <c r="E24" i="3"/>
  <c r="J92" i="3" s="1"/>
  <c r="J23" i="3"/>
  <c r="J21" i="3"/>
  <c r="E21" i="3"/>
  <c r="J91" i="3" s="1"/>
  <c r="J20" i="3"/>
  <c r="J18" i="3"/>
  <c r="E18" i="3"/>
  <c r="F131" i="3" s="1"/>
  <c r="J17" i="3"/>
  <c r="J15" i="3"/>
  <c r="E15" i="3"/>
  <c r="F91" i="3" s="1"/>
  <c r="J14" i="3"/>
  <c r="J12" i="3"/>
  <c r="J128" i="3" s="1"/>
  <c r="E7" i="3"/>
  <c r="E85" i="3" s="1"/>
  <c r="AY95" i="1"/>
  <c r="J39" i="2"/>
  <c r="J38" i="2"/>
  <c r="J37" i="2"/>
  <c r="AX95" i="1" s="1"/>
  <c r="BI1087" i="2"/>
  <c r="BH1087" i="2"/>
  <c r="BG1087" i="2"/>
  <c r="BE1087" i="2"/>
  <c r="BK1087" i="2"/>
  <c r="J1087" i="2" s="1"/>
  <c r="BF1087" i="2" s="1"/>
  <c r="BI1086" i="2"/>
  <c r="BH1086" i="2"/>
  <c r="BG1086" i="2"/>
  <c r="BE1086" i="2"/>
  <c r="BK1086" i="2"/>
  <c r="J1086" i="2"/>
  <c r="BF1086" i="2" s="1"/>
  <c r="BI1085" i="2"/>
  <c r="BH1085" i="2"/>
  <c r="BG1085" i="2"/>
  <c r="BE1085" i="2"/>
  <c r="BK1085" i="2"/>
  <c r="J1085" i="2"/>
  <c r="BF1085" i="2"/>
  <c r="BI1084" i="2"/>
  <c r="BH1084" i="2"/>
  <c r="BG1084" i="2"/>
  <c r="BE1084" i="2"/>
  <c r="BK1084" i="2"/>
  <c r="J1084" i="2" s="1"/>
  <c r="BF1084" i="2" s="1"/>
  <c r="BI1083" i="2"/>
  <c r="BH1083" i="2"/>
  <c r="BG1083" i="2"/>
  <c r="BE1083" i="2"/>
  <c r="BK1083" i="2"/>
  <c r="J1083" i="2" s="1"/>
  <c r="BF1083" i="2" s="1"/>
  <c r="BI1079" i="2"/>
  <c r="BH1079" i="2"/>
  <c r="BG1079" i="2"/>
  <c r="BE1079" i="2"/>
  <c r="T1079" i="2"/>
  <c r="T1078" i="2" s="1"/>
  <c r="R1079" i="2"/>
  <c r="R1078" i="2" s="1"/>
  <c r="P1079" i="2"/>
  <c r="P1078" i="2"/>
  <c r="BI1019" i="2"/>
  <c r="BH1019" i="2"/>
  <c r="BG1019" i="2"/>
  <c r="BE1019" i="2"/>
  <c r="T1019" i="2"/>
  <c r="R1019" i="2"/>
  <c r="P1019" i="2"/>
  <c r="BI1009" i="2"/>
  <c r="BH1009" i="2"/>
  <c r="BG1009" i="2"/>
  <c r="BE1009" i="2"/>
  <c r="T1009" i="2"/>
  <c r="R1009" i="2"/>
  <c r="P1009" i="2"/>
  <c r="BI916" i="2"/>
  <c r="BH916" i="2"/>
  <c r="BG916" i="2"/>
  <c r="BE916" i="2"/>
  <c r="T916" i="2"/>
  <c r="R916" i="2"/>
  <c r="P916" i="2"/>
  <c r="BI791" i="2"/>
  <c r="BH791" i="2"/>
  <c r="BG791" i="2"/>
  <c r="BE791" i="2"/>
  <c r="T791" i="2"/>
  <c r="R791" i="2"/>
  <c r="P791" i="2"/>
  <c r="BI788" i="2"/>
  <c r="BH788" i="2"/>
  <c r="BG788" i="2"/>
  <c r="BE788" i="2"/>
  <c r="T788" i="2"/>
  <c r="R788" i="2"/>
  <c r="P788" i="2"/>
  <c r="BI783" i="2"/>
  <c r="BH783" i="2"/>
  <c r="BG783" i="2"/>
  <c r="BE783" i="2"/>
  <c r="T783" i="2"/>
  <c r="R783" i="2"/>
  <c r="P783" i="2"/>
  <c r="BI772" i="2"/>
  <c r="BH772" i="2"/>
  <c r="BG772" i="2"/>
  <c r="BE772" i="2"/>
  <c r="T772" i="2"/>
  <c r="R772" i="2"/>
  <c r="P772" i="2"/>
  <c r="BI768" i="2"/>
  <c r="BH768" i="2"/>
  <c r="BG768" i="2"/>
  <c r="BE768" i="2"/>
  <c r="T768" i="2"/>
  <c r="R768" i="2"/>
  <c r="P768" i="2"/>
  <c r="BI756" i="2"/>
  <c r="BH756" i="2"/>
  <c r="BG756" i="2"/>
  <c r="BE756" i="2"/>
  <c r="T756" i="2"/>
  <c r="T755" i="2" s="1"/>
  <c r="R756" i="2"/>
  <c r="R755" i="2"/>
  <c r="P756" i="2"/>
  <c r="P755" i="2"/>
  <c r="BI754" i="2"/>
  <c r="BH754" i="2"/>
  <c r="BG754" i="2"/>
  <c r="BE754" i="2"/>
  <c r="T754" i="2"/>
  <c r="R754" i="2"/>
  <c r="P754" i="2"/>
  <c r="BI751" i="2"/>
  <c r="BH751" i="2"/>
  <c r="BG751" i="2"/>
  <c r="BE751" i="2"/>
  <c r="T751" i="2"/>
  <c r="R751" i="2"/>
  <c r="P751" i="2"/>
  <c r="BI745" i="2"/>
  <c r="BH745" i="2"/>
  <c r="BG745" i="2"/>
  <c r="BE745" i="2"/>
  <c r="T745" i="2"/>
  <c r="R745" i="2"/>
  <c r="P745" i="2"/>
  <c r="BI743" i="2"/>
  <c r="BH743" i="2"/>
  <c r="BG743" i="2"/>
  <c r="BE743" i="2"/>
  <c r="T743" i="2"/>
  <c r="R743" i="2"/>
  <c r="P743" i="2"/>
  <c r="BI740" i="2"/>
  <c r="BH740" i="2"/>
  <c r="BG740" i="2"/>
  <c r="BE740" i="2"/>
  <c r="T740" i="2"/>
  <c r="R740" i="2"/>
  <c r="P740" i="2"/>
  <c r="BI736" i="2"/>
  <c r="BH736" i="2"/>
  <c r="BG736" i="2"/>
  <c r="BE736" i="2"/>
  <c r="T736" i="2"/>
  <c r="R736" i="2"/>
  <c r="P736" i="2"/>
  <c r="BI733" i="2"/>
  <c r="BH733" i="2"/>
  <c r="BG733" i="2"/>
  <c r="BE733" i="2"/>
  <c r="T733" i="2"/>
  <c r="R733" i="2"/>
  <c r="P733" i="2"/>
  <c r="BI730" i="2"/>
  <c r="BH730" i="2"/>
  <c r="BG730" i="2"/>
  <c r="BE730" i="2"/>
  <c r="T730" i="2"/>
  <c r="R730" i="2"/>
  <c r="P730" i="2"/>
  <c r="BI728" i="2"/>
  <c r="BH728" i="2"/>
  <c r="BG728" i="2"/>
  <c r="BE728" i="2"/>
  <c r="T728" i="2"/>
  <c r="R728" i="2"/>
  <c r="P728" i="2"/>
  <c r="BI725" i="2"/>
  <c r="BH725" i="2"/>
  <c r="BG725" i="2"/>
  <c r="BE725" i="2"/>
  <c r="T725" i="2"/>
  <c r="R725" i="2"/>
  <c r="P725" i="2"/>
  <c r="BI721" i="2"/>
  <c r="BH721" i="2"/>
  <c r="BG721" i="2"/>
  <c r="BE721" i="2"/>
  <c r="T721" i="2"/>
  <c r="R721" i="2"/>
  <c r="P721" i="2"/>
  <c r="BI719" i="2"/>
  <c r="BH719" i="2"/>
  <c r="BG719" i="2"/>
  <c r="BE719" i="2"/>
  <c r="T719" i="2"/>
  <c r="R719" i="2"/>
  <c r="P719" i="2"/>
  <c r="BI715" i="2"/>
  <c r="BH715" i="2"/>
  <c r="BG715" i="2"/>
  <c r="BE715" i="2"/>
  <c r="T715" i="2"/>
  <c r="R715" i="2"/>
  <c r="P715" i="2"/>
  <c r="BI712" i="2"/>
  <c r="BH712" i="2"/>
  <c r="BG712" i="2"/>
  <c r="BE712" i="2"/>
  <c r="T712" i="2"/>
  <c r="R712" i="2"/>
  <c r="P712" i="2"/>
  <c r="BI709" i="2"/>
  <c r="BH709" i="2"/>
  <c r="BG709" i="2"/>
  <c r="BE709" i="2"/>
  <c r="T709" i="2"/>
  <c r="R709" i="2"/>
  <c r="P709" i="2"/>
  <c r="BI707" i="2"/>
  <c r="BH707" i="2"/>
  <c r="BG707" i="2"/>
  <c r="BE707" i="2"/>
  <c r="T707" i="2"/>
  <c r="R707" i="2"/>
  <c r="P707" i="2"/>
  <c r="BI706" i="2"/>
  <c r="BH706" i="2"/>
  <c r="BG706" i="2"/>
  <c r="BE706" i="2"/>
  <c r="T706" i="2"/>
  <c r="R706" i="2"/>
  <c r="P706" i="2"/>
  <c r="BI705" i="2"/>
  <c r="BH705" i="2"/>
  <c r="BG705" i="2"/>
  <c r="BE705" i="2"/>
  <c r="T705" i="2"/>
  <c r="R705" i="2"/>
  <c r="P705" i="2"/>
  <c r="BI702" i="2"/>
  <c r="BH702" i="2"/>
  <c r="BG702" i="2"/>
  <c r="BE702" i="2"/>
  <c r="T702" i="2"/>
  <c r="R702" i="2"/>
  <c r="P702" i="2"/>
  <c r="BI701" i="2"/>
  <c r="BH701" i="2"/>
  <c r="BG701" i="2"/>
  <c r="BE701" i="2"/>
  <c r="T701" i="2"/>
  <c r="R701" i="2"/>
  <c r="P701" i="2"/>
  <c r="BI698" i="2"/>
  <c r="BH698" i="2"/>
  <c r="BG698" i="2"/>
  <c r="BE698" i="2"/>
  <c r="T698" i="2"/>
  <c r="R698" i="2"/>
  <c r="P698" i="2"/>
  <c r="BI695" i="2"/>
  <c r="BH695" i="2"/>
  <c r="BG695" i="2"/>
  <c r="BE695" i="2"/>
  <c r="T695" i="2"/>
  <c r="R695" i="2"/>
  <c r="P695" i="2"/>
  <c r="BI692" i="2"/>
  <c r="BH692" i="2"/>
  <c r="BG692" i="2"/>
  <c r="BE692" i="2"/>
  <c r="T692" i="2"/>
  <c r="R692" i="2"/>
  <c r="P692" i="2"/>
  <c r="BI691" i="2"/>
  <c r="BH691" i="2"/>
  <c r="BG691" i="2"/>
  <c r="BE691" i="2"/>
  <c r="T691" i="2"/>
  <c r="R691" i="2"/>
  <c r="P691" i="2"/>
  <c r="BI690" i="2"/>
  <c r="BH690" i="2"/>
  <c r="BG690" i="2"/>
  <c r="BE690" i="2"/>
  <c r="T690" i="2"/>
  <c r="R690" i="2"/>
  <c r="P690" i="2"/>
  <c r="BI689" i="2"/>
  <c r="BH689" i="2"/>
  <c r="BG689" i="2"/>
  <c r="BE689" i="2"/>
  <c r="T689" i="2"/>
  <c r="R689" i="2"/>
  <c r="P689" i="2"/>
  <c r="BI688" i="2"/>
  <c r="BH688" i="2"/>
  <c r="BG688" i="2"/>
  <c r="BE688" i="2"/>
  <c r="T688" i="2"/>
  <c r="R688" i="2"/>
  <c r="P688" i="2"/>
  <c r="BI687" i="2"/>
  <c r="BH687" i="2"/>
  <c r="BG687" i="2"/>
  <c r="BE687" i="2"/>
  <c r="T687" i="2"/>
  <c r="R687" i="2"/>
  <c r="P687" i="2"/>
  <c r="BI686" i="2"/>
  <c r="BH686" i="2"/>
  <c r="BG686" i="2"/>
  <c r="BE686" i="2"/>
  <c r="T686" i="2"/>
  <c r="R686" i="2"/>
  <c r="P686" i="2"/>
  <c r="BI685" i="2"/>
  <c r="BH685" i="2"/>
  <c r="BG685" i="2"/>
  <c r="BE685" i="2"/>
  <c r="T685" i="2"/>
  <c r="R685" i="2"/>
  <c r="P685" i="2"/>
  <c r="BI684" i="2"/>
  <c r="BH684" i="2"/>
  <c r="BG684" i="2"/>
  <c r="BE684" i="2"/>
  <c r="T684" i="2"/>
  <c r="R684" i="2"/>
  <c r="P684" i="2"/>
  <c r="BI683" i="2"/>
  <c r="BH683" i="2"/>
  <c r="BG683" i="2"/>
  <c r="BE683" i="2"/>
  <c r="T683" i="2"/>
  <c r="R683" i="2"/>
  <c r="P683" i="2"/>
  <c r="BI682" i="2"/>
  <c r="BH682" i="2"/>
  <c r="BG682" i="2"/>
  <c r="BE682" i="2"/>
  <c r="T682" i="2"/>
  <c r="R682" i="2"/>
  <c r="P682" i="2"/>
  <c r="BI681" i="2"/>
  <c r="BH681" i="2"/>
  <c r="BG681" i="2"/>
  <c r="BE681" i="2"/>
  <c r="T681" i="2"/>
  <c r="R681" i="2"/>
  <c r="P681" i="2"/>
  <c r="BI680" i="2"/>
  <c r="BH680" i="2"/>
  <c r="BG680" i="2"/>
  <c r="BE680" i="2"/>
  <c r="T680" i="2"/>
  <c r="R680" i="2"/>
  <c r="P680" i="2"/>
  <c r="BI676" i="2"/>
  <c r="BH676" i="2"/>
  <c r="BG676" i="2"/>
  <c r="BE676" i="2"/>
  <c r="T676" i="2"/>
  <c r="R676" i="2"/>
  <c r="P676" i="2"/>
  <c r="BI674" i="2"/>
  <c r="BH674" i="2"/>
  <c r="BG674" i="2"/>
  <c r="BE674" i="2"/>
  <c r="T674" i="2"/>
  <c r="R674" i="2"/>
  <c r="P674" i="2"/>
  <c r="BI673" i="2"/>
  <c r="BH673" i="2"/>
  <c r="BG673" i="2"/>
  <c r="BE673" i="2"/>
  <c r="T673" i="2"/>
  <c r="R673" i="2"/>
  <c r="P673" i="2"/>
  <c r="BI672" i="2"/>
  <c r="BH672" i="2"/>
  <c r="BG672" i="2"/>
  <c r="BE672" i="2"/>
  <c r="T672" i="2"/>
  <c r="R672" i="2"/>
  <c r="P672" i="2"/>
  <c r="BI671" i="2"/>
  <c r="BH671" i="2"/>
  <c r="BG671" i="2"/>
  <c r="BE671" i="2"/>
  <c r="T671" i="2"/>
  <c r="R671" i="2"/>
  <c r="P671" i="2"/>
  <c r="BI670" i="2"/>
  <c r="BH670" i="2"/>
  <c r="BG670" i="2"/>
  <c r="BE670" i="2"/>
  <c r="T670" i="2"/>
  <c r="R670" i="2"/>
  <c r="P670" i="2"/>
  <c r="BI669" i="2"/>
  <c r="BH669" i="2"/>
  <c r="BG669" i="2"/>
  <c r="BE669" i="2"/>
  <c r="T669" i="2"/>
  <c r="R669" i="2"/>
  <c r="P669" i="2"/>
  <c r="BI668" i="2"/>
  <c r="BH668" i="2"/>
  <c r="BG668" i="2"/>
  <c r="BE668" i="2"/>
  <c r="T668" i="2"/>
  <c r="R668" i="2"/>
  <c r="P668" i="2"/>
  <c r="BI667" i="2"/>
  <c r="BH667" i="2"/>
  <c r="BG667" i="2"/>
  <c r="BE667" i="2"/>
  <c r="T667" i="2"/>
  <c r="R667" i="2"/>
  <c r="P667" i="2"/>
  <c r="BI666" i="2"/>
  <c r="BH666" i="2"/>
  <c r="BG666" i="2"/>
  <c r="BE666" i="2"/>
  <c r="T666" i="2"/>
  <c r="R666" i="2"/>
  <c r="P666" i="2"/>
  <c r="BI665" i="2"/>
  <c r="BH665" i="2"/>
  <c r="BG665" i="2"/>
  <c r="BE665" i="2"/>
  <c r="T665" i="2"/>
  <c r="R665" i="2"/>
  <c r="P665" i="2"/>
  <c r="BI663" i="2"/>
  <c r="BH663" i="2"/>
  <c r="BG663" i="2"/>
  <c r="BE663" i="2"/>
  <c r="T663" i="2"/>
  <c r="R663" i="2"/>
  <c r="P663" i="2"/>
  <c r="BI660" i="2"/>
  <c r="BH660" i="2"/>
  <c r="BG660" i="2"/>
  <c r="BE660" i="2"/>
  <c r="T660" i="2"/>
  <c r="R660" i="2"/>
  <c r="P660" i="2"/>
  <c r="BI657" i="2"/>
  <c r="BH657" i="2"/>
  <c r="BG657" i="2"/>
  <c r="BE657" i="2"/>
  <c r="T657" i="2"/>
  <c r="R657" i="2"/>
  <c r="P657" i="2"/>
  <c r="BI654" i="2"/>
  <c r="BH654" i="2"/>
  <c r="BG654" i="2"/>
  <c r="BE654" i="2"/>
  <c r="T654" i="2"/>
  <c r="R654" i="2"/>
  <c r="P654" i="2"/>
  <c r="BI649" i="2"/>
  <c r="BH649" i="2"/>
  <c r="BG649" i="2"/>
  <c r="BE649" i="2"/>
  <c r="T649" i="2"/>
  <c r="R649" i="2"/>
  <c r="P649" i="2"/>
  <c r="BI645" i="2"/>
  <c r="BH645" i="2"/>
  <c r="BG645" i="2"/>
  <c r="BE645" i="2"/>
  <c r="T645" i="2"/>
  <c r="R645" i="2"/>
  <c r="P645" i="2"/>
  <c r="BI641" i="2"/>
  <c r="BH641" i="2"/>
  <c r="BG641" i="2"/>
  <c r="BE641" i="2"/>
  <c r="T641" i="2"/>
  <c r="R641" i="2"/>
  <c r="P641" i="2"/>
  <c r="BI634" i="2"/>
  <c r="BH634" i="2"/>
  <c r="BG634" i="2"/>
  <c r="BE634" i="2"/>
  <c r="T634" i="2"/>
  <c r="R634" i="2"/>
  <c r="P634" i="2"/>
  <c r="BI625" i="2"/>
  <c r="BH625" i="2"/>
  <c r="BG625" i="2"/>
  <c r="BE625" i="2"/>
  <c r="T625" i="2"/>
  <c r="R625" i="2"/>
  <c r="P625" i="2"/>
  <c r="BI620" i="2"/>
  <c r="BH620" i="2"/>
  <c r="BG620" i="2"/>
  <c r="BE620" i="2"/>
  <c r="T620" i="2"/>
  <c r="R620" i="2"/>
  <c r="P620" i="2"/>
  <c r="BI617" i="2"/>
  <c r="BH617" i="2"/>
  <c r="BG617" i="2"/>
  <c r="BE617" i="2"/>
  <c r="T617" i="2"/>
  <c r="T616" i="2" s="1"/>
  <c r="R617" i="2"/>
  <c r="R616" i="2"/>
  <c r="P617" i="2"/>
  <c r="P616" i="2" s="1"/>
  <c r="BI615" i="2"/>
  <c r="BH615" i="2"/>
  <c r="BG615" i="2"/>
  <c r="BE615" i="2"/>
  <c r="T615" i="2"/>
  <c r="R615" i="2"/>
  <c r="P615" i="2"/>
  <c r="BI613" i="2"/>
  <c r="BH613" i="2"/>
  <c r="BG613" i="2"/>
  <c r="BE613" i="2"/>
  <c r="T613" i="2"/>
  <c r="R613" i="2"/>
  <c r="P613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6" i="2"/>
  <c r="BH606" i="2"/>
  <c r="BG606" i="2"/>
  <c r="BE606" i="2"/>
  <c r="T606" i="2"/>
  <c r="R606" i="2"/>
  <c r="P606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1" i="2"/>
  <c r="BH451" i="2"/>
  <c r="BG451" i="2"/>
  <c r="BE451" i="2"/>
  <c r="T451" i="2"/>
  <c r="R451" i="2"/>
  <c r="P451" i="2"/>
  <c r="BI444" i="2"/>
  <c r="BH444" i="2"/>
  <c r="BG444" i="2"/>
  <c r="BE444" i="2"/>
  <c r="T444" i="2"/>
  <c r="R444" i="2"/>
  <c r="P444" i="2"/>
  <c r="BI440" i="2"/>
  <c r="BH440" i="2"/>
  <c r="BG440" i="2"/>
  <c r="BE440" i="2"/>
  <c r="T440" i="2"/>
  <c r="R440" i="2"/>
  <c r="P440" i="2"/>
  <c r="BI435" i="2"/>
  <c r="BH435" i="2"/>
  <c r="BG435" i="2"/>
  <c r="BE435" i="2"/>
  <c r="T435" i="2"/>
  <c r="R435" i="2"/>
  <c r="P435" i="2"/>
  <c r="BI430" i="2"/>
  <c r="BH430" i="2"/>
  <c r="BG430" i="2"/>
  <c r="BE430" i="2"/>
  <c r="T430" i="2"/>
  <c r="R430" i="2"/>
  <c r="P430" i="2"/>
  <c r="BI426" i="2"/>
  <c r="BH426" i="2"/>
  <c r="BG426" i="2"/>
  <c r="BE426" i="2"/>
  <c r="T426" i="2"/>
  <c r="R426" i="2"/>
  <c r="P426" i="2"/>
  <c r="BI422" i="2"/>
  <c r="BH422" i="2"/>
  <c r="BG422" i="2"/>
  <c r="BE422" i="2"/>
  <c r="T422" i="2"/>
  <c r="R422" i="2"/>
  <c r="P422" i="2"/>
  <c r="BI419" i="2"/>
  <c r="BH419" i="2"/>
  <c r="BG419" i="2"/>
  <c r="BE419" i="2"/>
  <c r="T419" i="2"/>
  <c r="R419" i="2"/>
  <c r="P419" i="2"/>
  <c r="BI415" i="2"/>
  <c r="BH415" i="2"/>
  <c r="BG415" i="2"/>
  <c r="BE415" i="2"/>
  <c r="T415" i="2"/>
  <c r="R415" i="2"/>
  <c r="P415" i="2"/>
  <c r="BI409" i="2"/>
  <c r="BH409" i="2"/>
  <c r="BG409" i="2"/>
  <c r="BE409" i="2"/>
  <c r="T409" i="2"/>
  <c r="R409" i="2"/>
  <c r="P409" i="2"/>
  <c r="BI401" i="2"/>
  <c r="BH401" i="2"/>
  <c r="BG401" i="2"/>
  <c r="BE401" i="2"/>
  <c r="T401" i="2"/>
  <c r="R401" i="2"/>
  <c r="P401" i="2"/>
  <c r="BI397" i="2"/>
  <c r="BH397" i="2"/>
  <c r="BG397" i="2"/>
  <c r="BE397" i="2"/>
  <c r="T397" i="2"/>
  <c r="R397" i="2"/>
  <c r="P397" i="2"/>
  <c r="BI393" i="2"/>
  <c r="BH393" i="2"/>
  <c r="BG393" i="2"/>
  <c r="BE393" i="2"/>
  <c r="T393" i="2"/>
  <c r="R393" i="2"/>
  <c r="P393" i="2"/>
  <c r="BI390" i="2"/>
  <c r="BH390" i="2"/>
  <c r="BG390" i="2"/>
  <c r="BE390" i="2"/>
  <c r="T390" i="2"/>
  <c r="R390" i="2"/>
  <c r="P390" i="2"/>
  <c r="BI380" i="2"/>
  <c r="BH380" i="2"/>
  <c r="BG380" i="2"/>
  <c r="BE380" i="2"/>
  <c r="T380" i="2"/>
  <c r="R380" i="2"/>
  <c r="P380" i="2"/>
  <c r="BI374" i="2"/>
  <c r="BH374" i="2"/>
  <c r="BG374" i="2"/>
  <c r="BE374" i="2"/>
  <c r="T374" i="2"/>
  <c r="R374" i="2"/>
  <c r="P374" i="2"/>
  <c r="BI370" i="2"/>
  <c r="BH370" i="2"/>
  <c r="BG370" i="2"/>
  <c r="BE370" i="2"/>
  <c r="T370" i="2"/>
  <c r="R370" i="2"/>
  <c r="P370" i="2"/>
  <c r="BI367" i="2"/>
  <c r="BH367" i="2"/>
  <c r="BG367" i="2"/>
  <c r="BE367" i="2"/>
  <c r="T367" i="2"/>
  <c r="R367" i="2"/>
  <c r="P367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0" i="2"/>
  <c r="BH360" i="2"/>
  <c r="BG360" i="2"/>
  <c r="BE360" i="2"/>
  <c r="T360" i="2"/>
  <c r="R360" i="2"/>
  <c r="P360" i="2"/>
  <c r="BI353" i="2"/>
  <c r="BH353" i="2"/>
  <c r="BG353" i="2"/>
  <c r="BE353" i="2"/>
  <c r="T353" i="2"/>
  <c r="R353" i="2"/>
  <c r="P353" i="2"/>
  <c r="BI350" i="2"/>
  <c r="BH350" i="2"/>
  <c r="BG350" i="2"/>
  <c r="BE350" i="2"/>
  <c r="T350" i="2"/>
  <c r="R350" i="2"/>
  <c r="P350" i="2"/>
  <c r="BI347" i="2"/>
  <c r="BH347" i="2"/>
  <c r="BG347" i="2"/>
  <c r="BE347" i="2"/>
  <c r="T347" i="2"/>
  <c r="R347" i="2"/>
  <c r="P347" i="2"/>
  <c r="BI343" i="2"/>
  <c r="BH343" i="2"/>
  <c r="BG343" i="2"/>
  <c r="BE343" i="2"/>
  <c r="T343" i="2"/>
  <c r="R343" i="2"/>
  <c r="P343" i="2"/>
  <c r="BI340" i="2"/>
  <c r="BH340" i="2"/>
  <c r="BG340" i="2"/>
  <c r="BE340" i="2"/>
  <c r="T340" i="2"/>
  <c r="R340" i="2"/>
  <c r="P340" i="2"/>
  <c r="BI337" i="2"/>
  <c r="BH337" i="2"/>
  <c r="BG337" i="2"/>
  <c r="BE337" i="2"/>
  <c r="T337" i="2"/>
  <c r="R337" i="2"/>
  <c r="P337" i="2"/>
  <c r="BI332" i="2"/>
  <c r="BH332" i="2"/>
  <c r="BG332" i="2"/>
  <c r="BE332" i="2"/>
  <c r="T332" i="2"/>
  <c r="R332" i="2"/>
  <c r="P332" i="2"/>
  <c r="BI323" i="2"/>
  <c r="BH323" i="2"/>
  <c r="BG323" i="2"/>
  <c r="BE323" i="2"/>
  <c r="T323" i="2"/>
  <c r="R323" i="2"/>
  <c r="P323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7" i="2"/>
  <c r="BH157" i="2"/>
  <c r="BG157" i="2"/>
  <c r="BE157" i="2"/>
  <c r="T157" i="2"/>
  <c r="R157" i="2"/>
  <c r="P157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6" i="2"/>
  <c r="BH146" i="2"/>
  <c r="BG146" i="2"/>
  <c r="BE146" i="2"/>
  <c r="T146" i="2"/>
  <c r="R146" i="2"/>
  <c r="P146" i="2"/>
  <c r="J139" i="2"/>
  <c r="F139" i="2"/>
  <c r="F137" i="2"/>
  <c r="E135" i="2"/>
  <c r="BI122" i="2"/>
  <c r="BH122" i="2"/>
  <c r="BG122" i="2"/>
  <c r="BE122" i="2"/>
  <c r="BI121" i="2"/>
  <c r="BH121" i="2"/>
  <c r="BG121" i="2"/>
  <c r="BF121" i="2"/>
  <c r="BE121" i="2"/>
  <c r="BI120" i="2"/>
  <c r="BH120" i="2"/>
  <c r="BG120" i="2"/>
  <c r="BF120" i="2"/>
  <c r="BE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J91" i="2"/>
  <c r="F91" i="2"/>
  <c r="F89" i="2"/>
  <c r="E87" i="2"/>
  <c r="J24" i="2"/>
  <c r="E24" i="2"/>
  <c r="J140" i="2" s="1"/>
  <c r="J23" i="2"/>
  <c r="J18" i="2"/>
  <c r="E18" i="2"/>
  <c r="F140" i="2" s="1"/>
  <c r="J17" i="2"/>
  <c r="J12" i="2"/>
  <c r="J137" i="2"/>
  <c r="E7" i="2"/>
  <c r="E85" i="2"/>
  <c r="CK106" i="1"/>
  <c r="CJ106" i="1"/>
  <c r="CI106" i="1"/>
  <c r="CH106" i="1"/>
  <c r="CG106" i="1"/>
  <c r="CF106" i="1"/>
  <c r="BZ106" i="1"/>
  <c r="CE106" i="1"/>
  <c r="CK105" i="1"/>
  <c r="CJ105" i="1"/>
  <c r="CI105" i="1"/>
  <c r="CH105" i="1"/>
  <c r="CG105" i="1"/>
  <c r="CF105" i="1"/>
  <c r="BZ105" i="1"/>
  <c r="CE105" i="1"/>
  <c r="CK104" i="1"/>
  <c r="CJ104" i="1"/>
  <c r="CI104" i="1"/>
  <c r="CH104" i="1"/>
  <c r="CG104" i="1"/>
  <c r="CF104" i="1"/>
  <c r="BZ104" i="1"/>
  <c r="CE104" i="1"/>
  <c r="CK103" i="1"/>
  <c r="CJ103" i="1"/>
  <c r="CI103" i="1"/>
  <c r="CH103" i="1"/>
  <c r="CG103" i="1"/>
  <c r="CF103" i="1"/>
  <c r="BZ103" i="1"/>
  <c r="CE103" i="1"/>
  <c r="L90" i="1"/>
  <c r="AM90" i="1"/>
  <c r="AM89" i="1"/>
  <c r="L89" i="1"/>
  <c r="AM87" i="1"/>
  <c r="L87" i="1"/>
  <c r="L85" i="1"/>
  <c r="L84" i="1"/>
  <c r="BK397" i="2"/>
  <c r="J690" i="2"/>
  <c r="BK440" i="2"/>
  <c r="BK666" i="2"/>
  <c r="J337" i="2"/>
  <c r="BK754" i="2"/>
  <c r="J698" i="2"/>
  <c r="BK676" i="2"/>
  <c r="J660" i="2"/>
  <c r="BK606" i="2"/>
  <c r="J751" i="2"/>
  <c r="J705" i="2"/>
  <c r="BK681" i="2"/>
  <c r="J634" i="2"/>
  <c r="J340" i="2"/>
  <c r="BK783" i="2"/>
  <c r="BK687" i="2"/>
  <c r="J606" i="2"/>
  <c r="BK370" i="2"/>
  <c r="BK146" i="2"/>
  <c r="BK730" i="2"/>
  <c r="J676" i="2"/>
  <c r="BK419" i="2"/>
  <c r="BK162" i="2"/>
  <c r="J419" i="2"/>
  <c r="J162" i="2"/>
  <c r="J208" i="3"/>
  <c r="J191" i="3"/>
  <c r="BK172" i="3"/>
  <c r="BK149" i="3"/>
  <c r="J244" i="3"/>
  <c r="BK202" i="3"/>
  <c r="BK166" i="3"/>
  <c r="J218" i="3"/>
  <c r="J182" i="3"/>
  <c r="BK245" i="3"/>
  <c r="BK205" i="3"/>
  <c r="BK161" i="3"/>
  <c r="J238" i="3"/>
  <c r="BK223" i="3"/>
  <c r="J196" i="3"/>
  <c r="BK180" i="3"/>
  <c r="J156" i="3"/>
  <c r="BK139" i="3"/>
  <c r="J234" i="3"/>
  <c r="J219" i="3"/>
  <c r="J139" i="3"/>
  <c r="J176" i="3"/>
  <c r="J152" i="3"/>
  <c r="BK175" i="4"/>
  <c r="BK164" i="4"/>
  <c r="J157" i="4"/>
  <c r="BK135" i="4"/>
  <c r="BK158" i="4"/>
  <c r="BK140" i="4"/>
  <c r="BK181" i="4"/>
  <c r="J173" i="4"/>
  <c r="J181" i="4"/>
  <c r="J151" i="4"/>
  <c r="BK138" i="4"/>
  <c r="BK157" i="4"/>
  <c r="J137" i="4"/>
  <c r="J135" i="5"/>
  <c r="J135" i="7"/>
  <c r="BK176" i="7"/>
  <c r="J174" i="7"/>
  <c r="BK136" i="7"/>
  <c r="BK172" i="7"/>
  <c r="J158" i="7"/>
  <c r="BK144" i="7"/>
  <c r="J154" i="7"/>
  <c r="J176" i="7"/>
  <c r="J151" i="7"/>
  <c r="BK152" i="7"/>
  <c r="J136" i="7"/>
  <c r="BK145" i="7"/>
  <c r="BK916" i="2"/>
  <c r="J409" i="2"/>
  <c r="BK363" i="2"/>
  <c r="BK706" i="2"/>
  <c r="BK684" i="2"/>
  <c r="BK422" i="2"/>
  <c r="BK668" i="2"/>
  <c r="BK634" i="2"/>
  <c r="J444" i="2"/>
  <c r="BK153" i="2"/>
  <c r="J740" i="2"/>
  <c r="BK707" i="2"/>
  <c r="J692" i="2"/>
  <c r="BK680" i="2"/>
  <c r="BK665" i="2"/>
  <c r="J645" i="2"/>
  <c r="J360" i="2"/>
  <c r="J719" i="2"/>
  <c r="J702" i="2"/>
  <c r="J686" i="2"/>
  <c r="J671" i="2"/>
  <c r="J451" i="2"/>
  <c r="J166" i="2"/>
  <c r="BK768" i="2"/>
  <c r="BK725" i="2"/>
  <c r="BK673" i="2"/>
  <c r="BK444" i="2"/>
  <c r="J397" i="2"/>
  <c r="BK332" i="2"/>
  <c r="BK1019" i="2"/>
  <c r="J733" i="2"/>
  <c r="BK719" i="2"/>
  <c r="J625" i="2"/>
  <c r="J426" i="2"/>
  <c r="J353" i="2"/>
  <c r="J153" i="2"/>
  <c r="J916" i="2"/>
  <c r="BK610" i="2"/>
  <c r="J350" i="2"/>
  <c r="BK209" i="3"/>
  <c r="J198" i="3"/>
  <c r="J188" i="3"/>
  <c r="BK173" i="3"/>
  <c r="BK153" i="3"/>
  <c r="J136" i="3"/>
  <c r="BK198" i="3"/>
  <c r="BK232" i="3"/>
  <c r="J212" i="3"/>
  <c r="BK194" i="3"/>
  <c r="BK177" i="3"/>
  <c r="BK150" i="3"/>
  <c r="J214" i="3"/>
  <c r="BK187" i="3"/>
  <c r="BK164" i="3"/>
  <c r="J141" i="3"/>
  <c r="BK226" i="3"/>
  <c r="J193" i="3"/>
  <c r="J160" i="3"/>
  <c r="BK141" i="3"/>
  <c r="BK237" i="3"/>
  <c r="BK224" i="3"/>
  <c r="BK208" i="3"/>
  <c r="BK188" i="3"/>
  <c r="J178" i="3"/>
  <c r="J162" i="3"/>
  <c r="BK144" i="3"/>
  <c r="BK244" i="3"/>
  <c r="BK233" i="3"/>
  <c r="BK220" i="3"/>
  <c r="BK169" i="3"/>
  <c r="J200" i="3"/>
  <c r="BK182" i="3"/>
  <c r="BK165" i="3"/>
  <c r="BK180" i="4"/>
  <c r="BK173" i="4"/>
  <c r="BK166" i="4"/>
  <c r="J158" i="4"/>
  <c r="BK149" i="4"/>
  <c r="J138" i="4"/>
  <c r="BK168" i="4"/>
  <c r="J156" i="4"/>
  <c r="BK142" i="4"/>
  <c r="J132" i="4"/>
  <c r="BK179" i="4"/>
  <c r="J172" i="4"/>
  <c r="J182" i="4"/>
  <c r="BK159" i="4"/>
  <c r="J149" i="4"/>
  <c r="J136" i="4"/>
  <c r="J161" i="4"/>
  <c r="J150" i="4"/>
  <c r="J134" i="4"/>
  <c r="BK135" i="5"/>
  <c r="J133" i="6"/>
  <c r="J152" i="7"/>
  <c r="J173" i="7"/>
  <c r="J140" i="7"/>
  <c r="BK175" i="7"/>
  <c r="J169" i="7"/>
  <c r="J155" i="7"/>
  <c r="BK146" i="7"/>
  <c r="BK162" i="7"/>
  <c r="J139" i="7"/>
  <c r="BK171" i="7"/>
  <c r="BK139" i="7"/>
  <c r="BK149" i="7"/>
  <c r="J137" i="7"/>
  <c r="J150" i="7"/>
  <c r="J138" i="7"/>
  <c r="J788" i="2"/>
  <c r="J364" i="2"/>
  <c r="BK695" i="2"/>
  <c r="BK613" i="2"/>
  <c r="J667" i="2"/>
  <c r="J455" i="2"/>
  <c r="BK756" i="2"/>
  <c r="J715" i="2"/>
  <c r="J685" i="2"/>
  <c r="BK667" i="2"/>
  <c r="BK641" i="2"/>
  <c r="BK343" i="2"/>
  <c r="J707" i="2"/>
  <c r="BK688" i="2"/>
  <c r="BK660" i="2"/>
  <c r="J440" i="2"/>
  <c r="BK1009" i="2"/>
  <c r="BK705" i="2"/>
  <c r="J422" i="2"/>
  <c r="J347" i="2"/>
  <c r="J1009" i="2"/>
  <c r="J725" i="2"/>
  <c r="J613" i="2"/>
  <c r="J343" i="2"/>
  <c r="J1079" i="2"/>
  <c r="BK393" i="2"/>
  <c r="J367" i="2"/>
  <c r="J217" i="3"/>
  <c r="BK200" i="3"/>
  <c r="BK178" i="3"/>
  <c r="BK156" i="3"/>
  <c r="J222" i="3"/>
  <c r="BK235" i="3"/>
  <c r="BK210" i="3"/>
  <c r="J175" i="3"/>
  <c r="BK136" i="3"/>
  <c r="J183" i="3"/>
  <c r="J150" i="3"/>
  <c r="BK225" i="3"/>
  <c r="J177" i="3"/>
  <c r="BK241" i="3"/>
  <c r="BK228" i="3"/>
  <c r="J205" i="3"/>
  <c r="J186" i="3"/>
  <c r="BK163" i="3"/>
  <c r="J149" i="3"/>
  <c r="J245" i="3"/>
  <c r="BK230" i="3"/>
  <c r="BK212" i="3"/>
  <c r="BK138" i="3"/>
  <c r="J173" i="3"/>
  <c r="BK146" i="3"/>
  <c r="J170" i="4"/>
  <c r="J162" i="4"/>
  <c r="BK145" i="4"/>
  <c r="J166" i="4"/>
  <c r="J145" i="4"/>
  <c r="BK134" i="4"/>
  <c r="J180" i="4"/>
  <c r="BK178" i="4"/>
  <c r="BK167" i="4"/>
  <c r="J148" i="4"/>
  <c r="J141" i="4"/>
  <c r="BK150" i="7"/>
  <c r="J145" i="7"/>
  <c r="J146" i="7"/>
  <c r="BK159" i="7"/>
  <c r="J153" i="7"/>
  <c r="BK161" i="7"/>
  <c r="BK141" i="7"/>
  <c r="J768" i="2"/>
  <c r="BK401" i="2"/>
  <c r="BK323" i="2"/>
  <c r="BK701" i="2"/>
  <c r="J657" i="2"/>
  <c r="BK390" i="2"/>
  <c r="BK690" i="2"/>
  <c r="BK645" i="2"/>
  <c r="BK426" i="2"/>
  <c r="J783" i="2"/>
  <c r="J730" i="2"/>
  <c r="J701" i="2"/>
  <c r="BK683" i="2"/>
  <c r="BK672" i="2"/>
  <c r="BK657" i="2"/>
  <c r="BK620" i="2"/>
  <c r="J150" i="2"/>
  <c r="BK709" i="2"/>
  <c r="J691" i="2"/>
  <c r="BK682" i="2"/>
  <c r="J654" i="2"/>
  <c r="J617" i="2"/>
  <c r="BK360" i="2"/>
  <c r="BK791" i="2"/>
  <c r="BK733" i="2"/>
  <c r="J684" i="2"/>
  <c r="J666" i="2"/>
  <c r="J401" i="2"/>
  <c r="BK367" i="2"/>
  <c r="BK1079" i="2"/>
  <c r="J754" i="2"/>
  <c r="J721" i="2"/>
  <c r="BK674" i="2"/>
  <c r="J612" i="2"/>
  <c r="J374" i="2"/>
  <c r="BK150" i="2"/>
  <c r="BK612" i="2"/>
  <c r="BK374" i="2"/>
  <c r="J233" i="3"/>
  <c r="BK206" i="3"/>
  <c r="BK195" i="3"/>
  <c r="BK176" i="3"/>
  <c r="BK167" i="3"/>
  <c r="J151" i="3"/>
  <c r="J221" i="3"/>
  <c r="BK240" i="3"/>
  <c r="J213" i="3"/>
  <c r="J190" i="3"/>
  <c r="J169" i="3"/>
  <c r="BK148" i="3"/>
  <c r="J215" i="3"/>
  <c r="BK185" i="3"/>
  <c r="BK160" i="3"/>
  <c r="BK140" i="3"/>
  <c r="J228" i="3"/>
  <c r="BK217" i="3"/>
  <c r="J179" i="3"/>
  <c r="J146" i="3"/>
  <c r="J240" i="3"/>
  <c r="J229" i="3"/>
  <c r="BK214" i="3"/>
  <c r="J194" i="3"/>
  <c r="J184" i="3"/>
  <c r="J172" i="3"/>
  <c r="J158" i="3"/>
  <c r="J140" i="3"/>
  <c r="BK243" i="3"/>
  <c r="BK238" i="3"/>
  <c r="J224" i="3"/>
  <c r="BK218" i="3"/>
  <c r="J168" i="3"/>
  <c r="BK199" i="3"/>
  <c r="J174" i="3"/>
  <c r="BK162" i="3"/>
  <c r="J179" i="4"/>
  <c r="BK174" i="4"/>
  <c r="J167" i="4"/>
  <c r="BK161" i="4"/>
  <c r="J143" i="4"/>
  <c r="BK170" i="4"/>
  <c r="BK160" i="4"/>
  <c r="J146" i="4"/>
  <c r="BK137" i="4"/>
  <c r="J130" i="4"/>
  <c r="J178" i="4"/>
  <c r="J171" i="4"/>
  <c r="J175" i="4"/>
  <c r="BK156" i="4"/>
  <c r="J147" i="4"/>
  <c r="J135" i="4"/>
  <c r="J155" i="4"/>
  <c r="J144" i="4"/>
  <c r="J131" i="4"/>
  <c r="J133" i="5"/>
  <c r="BK135" i="6"/>
  <c r="BK148" i="7"/>
  <c r="J171" i="7"/>
  <c r="BK135" i="7"/>
  <c r="J177" i="7"/>
  <c r="BK170" i="7"/>
  <c r="BK164" i="7"/>
  <c r="BK154" i="7"/>
  <c r="J159" i="7"/>
  <c r="BK177" i="7"/>
  <c r="J165" i="7"/>
  <c r="BK165" i="7"/>
  <c r="J141" i="7"/>
  <c r="J164" i="7"/>
  <c r="BK143" i="7"/>
  <c r="BK430" i="2"/>
  <c r="BK715" i="2"/>
  <c r="BK663" i="2"/>
  <c r="BK364" i="2"/>
  <c r="J649" i="2"/>
  <c r="J430" i="2"/>
  <c r="J745" i="2"/>
  <c r="BK702" i="2"/>
  <c r="J682" i="2"/>
  <c r="J663" i="2"/>
  <c r="BK609" i="2"/>
  <c r="BK743" i="2"/>
  <c r="BK685" i="2"/>
  <c r="J641" i="2"/>
  <c r="J435" i="2"/>
  <c r="BK751" i="2"/>
  <c r="J681" i="2"/>
  <c r="J415" i="2"/>
  <c r="BK350" i="2"/>
  <c r="J791" i="2"/>
  <c r="J683" i="2"/>
  <c r="BK455" i="2"/>
  <c r="J370" i="2"/>
  <c r="AS94" i="1"/>
  <c r="BK197" i="3"/>
  <c r="BK168" i="3"/>
  <c r="BK152" i="3"/>
  <c r="J206" i="3"/>
  <c r="J220" i="3"/>
  <c r="J195" i="3"/>
  <c r="BK174" i="3"/>
  <c r="J142" i="3"/>
  <c r="BK201" i="3"/>
  <c r="J170" i="3"/>
  <c r="BK234" i="3"/>
  <c r="J180" i="3"/>
  <c r="BK145" i="3"/>
  <c r="J232" i="3"/>
  <c r="J211" i="3"/>
  <c r="BK192" i="3"/>
  <c r="BK170" i="3"/>
  <c r="J143" i="3"/>
  <c r="J241" i="3"/>
  <c r="J231" i="3"/>
  <c r="BK216" i="3"/>
  <c r="BK137" i="3"/>
  <c r="J166" i="3"/>
  <c r="J176" i="4"/>
  <c r="BK163" i="4"/>
  <c r="J153" i="4"/>
  <c r="BK130" i="4"/>
  <c r="BK150" i="4"/>
  <c r="BK136" i="4"/>
  <c r="BK177" i="4"/>
  <c r="J183" i="4"/>
  <c r="BK153" i="4"/>
  <c r="BK144" i="4"/>
  <c r="J165" i="4"/>
  <c r="J142" i="4"/>
  <c r="J135" i="6"/>
  <c r="J168" i="7"/>
  <c r="J172" i="7"/>
  <c r="BK142" i="7"/>
  <c r="J170" i="7"/>
  <c r="J162" i="7"/>
  <c r="BK140" i="7"/>
  <c r="BK153" i="7"/>
  <c r="J669" i="2"/>
  <c r="BK712" i="2"/>
  <c r="J615" i="2"/>
  <c r="BK692" i="2"/>
  <c r="BK615" i="2"/>
  <c r="J323" i="2"/>
  <c r="J728" i="2"/>
  <c r="J688" i="2"/>
  <c r="BK669" i="2"/>
  <c r="J610" i="2"/>
  <c r="J756" i="2"/>
  <c r="BK698" i="2"/>
  <c r="J673" i="2"/>
  <c r="J609" i="2"/>
  <c r="J1019" i="2"/>
  <c r="J712" i="2"/>
  <c r="J668" i="2"/>
  <c r="BK380" i="2"/>
  <c r="BK166" i="2"/>
  <c r="BK728" i="2"/>
  <c r="J620" i="2"/>
  <c r="BK415" i="2"/>
  <c r="J163" i="2"/>
  <c r="J743" i="2"/>
  <c r="J390" i="2"/>
  <c r="J243" i="3"/>
  <c r="BK203" i="3"/>
  <c r="J185" i="3"/>
  <c r="J164" i="3"/>
  <c r="BK143" i="3"/>
  <c r="BK242" i="3"/>
  <c r="BK215" i="3"/>
  <c r="BK183" i="3"/>
  <c r="J138" i="3"/>
  <c r="J199" i="3"/>
  <c r="J153" i="3"/>
  <c r="BK229" i="3"/>
  <c r="J197" i="3"/>
  <c r="J144" i="3"/>
  <c r="J230" i="3"/>
  <c r="J210" i="3"/>
  <c r="BK191" i="3"/>
  <c r="BK175" i="3"/>
  <c r="J154" i="3"/>
  <c r="J137" i="3"/>
  <c r="J237" i="3"/>
  <c r="BK222" i="3"/>
  <c r="BK155" i="3"/>
  <c r="BK193" i="3"/>
  <c r="J155" i="3"/>
  <c r="BK169" i="4"/>
  <c r="J159" i="4"/>
  <c r="J139" i="4"/>
  <c r="J169" i="4"/>
  <c r="BK147" i="4"/>
  <c r="BK139" i="4"/>
  <c r="BK183" i="4"/>
  <c r="J174" i="4"/>
  <c r="J164" i="4"/>
  <c r="BK148" i="4"/>
  <c r="BK131" i="4"/>
  <c r="BK151" i="4"/>
  <c r="J140" i="4"/>
  <c r="BK133" i="5"/>
  <c r="J147" i="7"/>
  <c r="J175" i="7"/>
  <c r="J161" i="7"/>
  <c r="BK173" i="7"/>
  <c r="BK168" i="7"/>
  <c r="J166" i="7"/>
  <c r="J143" i="7"/>
  <c r="BK174" i="7"/>
  <c r="J148" i="7"/>
  <c r="J144" i="7"/>
  <c r="BK155" i="7"/>
  <c r="BK137" i="7"/>
  <c r="J706" i="2"/>
  <c r="BK347" i="2"/>
  <c r="BK625" i="2"/>
  <c r="BK691" i="2"/>
  <c r="BK454" i="2"/>
  <c r="BK772" i="2"/>
  <c r="J709" i="2"/>
  <c r="J674" i="2"/>
  <c r="BK649" i="2"/>
  <c r="J736" i="2"/>
  <c r="BK689" i="2"/>
  <c r="J672" i="2"/>
  <c r="J454" i="2"/>
  <c r="BK788" i="2"/>
  <c r="J689" i="2"/>
  <c r="BK409" i="2"/>
  <c r="BK340" i="2"/>
  <c r="BK745" i="2"/>
  <c r="BK671" i="2"/>
  <c r="J393" i="2"/>
  <c r="J146" i="2"/>
  <c r="J380" i="2"/>
  <c r="BK211" i="3"/>
  <c r="BK190" i="3"/>
  <c r="J161" i="3"/>
  <c r="J216" i="3"/>
  <c r="BK219" i="3"/>
  <c r="BK184" i="3"/>
  <c r="BK151" i="3"/>
  <c r="J202" i="3"/>
  <c r="BK179" i="3"/>
  <c r="J236" i="3"/>
  <c r="J201" i="3"/>
  <c r="BK159" i="3"/>
  <c r="BK239" i="3"/>
  <c r="J225" i="3"/>
  <c r="J204" i="3"/>
  <c r="BK181" i="3"/>
  <c r="J148" i="3"/>
  <c r="J239" i="3"/>
  <c r="J223" i="3"/>
  <c r="BK154" i="3"/>
  <c r="J167" i="3"/>
  <c r="J177" i="4"/>
  <c r="BK165" i="4"/>
  <c r="BK155" i="4"/>
  <c r="BK132" i="4"/>
  <c r="J152" i="4"/>
  <c r="BK133" i="4"/>
  <c r="BK176" i="4"/>
  <c r="BK172" i="4"/>
  <c r="BK152" i="4"/>
  <c r="BK154" i="4"/>
  <c r="BK133" i="6"/>
  <c r="BK147" i="7"/>
  <c r="BK158" i="7"/>
  <c r="J142" i="7"/>
  <c r="BK670" i="2"/>
  <c r="J332" i="2"/>
  <c r="J687" i="2"/>
  <c r="BK435" i="2"/>
  <c r="BK617" i="2"/>
  <c r="BK163" i="2"/>
  <c r="BK721" i="2"/>
  <c r="BK686" i="2"/>
  <c r="BK654" i="2"/>
  <c r="BK353" i="2"/>
  <c r="J695" i="2"/>
  <c r="J665" i="2"/>
  <c r="BK337" i="2"/>
  <c r="BK736" i="2"/>
  <c r="J670" i="2"/>
  <c r="J363" i="2"/>
  <c r="J772" i="2"/>
  <c r="J680" i="2"/>
  <c r="BK451" i="2"/>
  <c r="J157" i="2"/>
  <c r="BK740" i="2"/>
  <c r="BK157" i="2"/>
  <c r="BK204" i="3"/>
  <c r="BK186" i="3"/>
  <c r="J163" i="3"/>
  <c r="J145" i="3"/>
  <c r="BK236" i="3"/>
  <c r="J203" i="3"/>
  <c r="BK158" i="3"/>
  <c r="BK213" i="3"/>
  <c r="J181" i="3"/>
  <c r="J235" i="3"/>
  <c r="BK221" i="3"/>
  <c r="J165" i="3"/>
  <c r="BK231" i="3"/>
  <c r="J209" i="3"/>
  <c r="J187" i="3"/>
  <c r="J159" i="3"/>
  <c r="J242" i="3"/>
  <c r="J226" i="3"/>
  <c r="BK196" i="3"/>
  <c r="J192" i="3"/>
  <c r="BK142" i="3"/>
  <c r="J168" i="4"/>
  <c r="J154" i="4"/>
  <c r="BK162" i="4"/>
  <c r="BK143" i="4"/>
  <c r="BK182" i="4"/>
  <c r="BK171" i="4"/>
  <c r="J160" i="4"/>
  <c r="BK141" i="4"/>
  <c r="J163" i="4"/>
  <c r="BK146" i="4"/>
  <c r="J133" i="4"/>
  <c r="J179" i="7"/>
  <c r="BK179" i="7"/>
  <c r="BK169" i="7"/>
  <c r="BK166" i="7"/>
  <c r="BK151" i="7"/>
  <c r="BK138" i="7"/>
  <c r="J149" i="7"/>
  <c r="R130" i="5" l="1"/>
  <c r="P130" i="5"/>
  <c r="AU98" i="1"/>
  <c r="R130" i="6"/>
  <c r="T130" i="5"/>
  <c r="T130" i="6"/>
  <c r="BK145" i="2"/>
  <c r="J145" i="2" s="1"/>
  <c r="J98" i="2" s="1"/>
  <c r="T145" i="2"/>
  <c r="T156" i="2"/>
  <c r="T619" i="2"/>
  <c r="R664" i="2"/>
  <c r="R767" i="2"/>
  <c r="R135" i="3"/>
  <c r="BK157" i="3"/>
  <c r="J157" i="3" s="1"/>
  <c r="J99" i="3" s="1"/>
  <c r="R171" i="3"/>
  <c r="P189" i="3"/>
  <c r="R207" i="3"/>
  <c r="BK246" i="3"/>
  <c r="J246" i="3" s="1"/>
  <c r="J104" i="3" s="1"/>
  <c r="BK129" i="4"/>
  <c r="BK184" i="4"/>
  <c r="BK128" i="4" s="1"/>
  <c r="J128" i="4" s="1"/>
  <c r="J96" i="4" s="1"/>
  <c r="J30" i="4" s="1"/>
  <c r="T134" i="7"/>
  <c r="BK160" i="7"/>
  <c r="J160" i="7"/>
  <c r="J99" i="7"/>
  <c r="R346" i="2"/>
  <c r="P664" i="2"/>
  <c r="T767" i="2"/>
  <c r="P147" i="3"/>
  <c r="R157" i="3"/>
  <c r="R189" i="3"/>
  <c r="BK227" i="3"/>
  <c r="J227" i="3"/>
  <c r="J103" i="3" s="1"/>
  <c r="BK134" i="7"/>
  <c r="J134" i="7" s="1"/>
  <c r="J97" i="7" s="1"/>
  <c r="BK157" i="7"/>
  <c r="J157" i="7"/>
  <c r="J98" i="7"/>
  <c r="P160" i="7"/>
  <c r="P163" i="7"/>
  <c r="P346" i="2"/>
  <c r="P675" i="2"/>
  <c r="P720" i="2"/>
  <c r="R729" i="2"/>
  <c r="T346" i="2"/>
  <c r="BK675" i="2"/>
  <c r="J675" i="2"/>
  <c r="J105" i="2" s="1"/>
  <c r="BK708" i="2"/>
  <c r="J708" i="2" s="1"/>
  <c r="J106" i="2" s="1"/>
  <c r="T708" i="2"/>
  <c r="T720" i="2"/>
  <c r="T729" i="2"/>
  <c r="R744" i="2"/>
  <c r="BK135" i="3"/>
  <c r="J135" i="3"/>
  <c r="J97" i="3" s="1"/>
  <c r="R147" i="3"/>
  <c r="P171" i="3"/>
  <c r="BK207" i="3"/>
  <c r="J207" i="3"/>
  <c r="J102" i="3"/>
  <c r="R227" i="3"/>
  <c r="T129" i="4"/>
  <c r="T128" i="4" s="1"/>
  <c r="BK346" i="2"/>
  <c r="J346" i="2" s="1"/>
  <c r="J100" i="2" s="1"/>
  <c r="BK664" i="2"/>
  <c r="J664" i="2"/>
  <c r="J104" i="2" s="1"/>
  <c r="T664" i="2"/>
  <c r="P767" i="2"/>
  <c r="BK147" i="3"/>
  <c r="J147" i="3" s="1"/>
  <c r="J98" i="3" s="1"/>
  <c r="T147" i="3"/>
  <c r="BK171" i="3"/>
  <c r="J171" i="3" s="1"/>
  <c r="J100" i="3" s="1"/>
  <c r="T171" i="3"/>
  <c r="P207" i="3"/>
  <c r="T227" i="3"/>
  <c r="R129" i="4"/>
  <c r="R128" i="4"/>
  <c r="BK137" i="5"/>
  <c r="J137" i="5" s="1"/>
  <c r="J100" i="5" s="1"/>
  <c r="P157" i="7"/>
  <c r="R160" i="7"/>
  <c r="T167" i="7"/>
  <c r="R145" i="2"/>
  <c r="R156" i="2"/>
  <c r="P619" i="2"/>
  <c r="R675" i="2"/>
  <c r="P708" i="2"/>
  <c r="BK720" i="2"/>
  <c r="J720" i="2"/>
  <c r="J107" i="2"/>
  <c r="BK729" i="2"/>
  <c r="J729" i="2"/>
  <c r="J108" i="2"/>
  <c r="BK744" i="2"/>
  <c r="J744" i="2"/>
  <c r="J109" i="2" s="1"/>
  <c r="T744" i="2"/>
  <c r="P135" i="3"/>
  <c r="T157" i="3"/>
  <c r="T189" i="3"/>
  <c r="P227" i="3"/>
  <c r="P134" i="7"/>
  <c r="P133" i="7"/>
  <c r="AU100" i="1" s="1"/>
  <c r="R157" i="7"/>
  <c r="T160" i="7"/>
  <c r="R163" i="7"/>
  <c r="BK180" i="7"/>
  <c r="J180" i="7"/>
  <c r="J103" i="7" s="1"/>
  <c r="BK156" i="2"/>
  <c r="J156" i="2" s="1"/>
  <c r="J99" i="2" s="1"/>
  <c r="BK619" i="2"/>
  <c r="T675" i="2"/>
  <c r="R708" i="2"/>
  <c r="R720" i="2"/>
  <c r="P729" i="2"/>
  <c r="P744" i="2"/>
  <c r="BK1082" i="2"/>
  <c r="J1082" i="2"/>
  <c r="J113" i="2"/>
  <c r="T135" i="3"/>
  <c r="P157" i="3"/>
  <c r="BK189" i="3"/>
  <c r="J189" i="3" s="1"/>
  <c r="J101" i="3" s="1"/>
  <c r="T207" i="3"/>
  <c r="P129" i="4"/>
  <c r="P128" i="4"/>
  <c r="AU97" i="1" s="1"/>
  <c r="BK137" i="6"/>
  <c r="J137" i="6"/>
  <c r="J100" i="6" s="1"/>
  <c r="R134" i="7"/>
  <c r="R133" i="7" s="1"/>
  <c r="T157" i="7"/>
  <c r="BK163" i="7"/>
  <c r="J163" i="7" s="1"/>
  <c r="J100" i="7" s="1"/>
  <c r="BK167" i="7"/>
  <c r="J167" i="7" s="1"/>
  <c r="J101" i="7" s="1"/>
  <c r="P145" i="2"/>
  <c r="P156" i="2"/>
  <c r="R619" i="2"/>
  <c r="R618" i="2" s="1"/>
  <c r="BK767" i="2"/>
  <c r="J767" i="2"/>
  <c r="J111" i="2" s="1"/>
  <c r="BK132" i="5"/>
  <c r="BK131" i="5" s="1"/>
  <c r="BK134" i="6"/>
  <c r="J134" i="6"/>
  <c r="J99" i="6"/>
  <c r="BK616" i="2"/>
  <c r="J616" i="2"/>
  <c r="J101" i="2" s="1"/>
  <c r="BK1078" i="2"/>
  <c r="J1078" i="2"/>
  <c r="J112" i="2" s="1"/>
  <c r="BK755" i="2"/>
  <c r="J755" i="2"/>
  <c r="J110" i="2" s="1"/>
  <c r="BK134" i="5"/>
  <c r="J134" i="5" s="1"/>
  <c r="J99" i="5" s="1"/>
  <c r="BK132" i="6"/>
  <c r="J132" i="6" s="1"/>
  <c r="J98" i="6" s="1"/>
  <c r="BK178" i="7"/>
  <c r="J178" i="7" s="1"/>
  <c r="J102" i="7" s="1"/>
  <c r="J92" i="7"/>
  <c r="E123" i="7"/>
  <c r="BF135" i="7"/>
  <c r="BF139" i="7"/>
  <c r="BF151" i="7"/>
  <c r="BF152" i="7"/>
  <c r="J91" i="7"/>
  <c r="F130" i="7"/>
  <c r="BF159" i="7"/>
  <c r="BF162" i="7"/>
  <c r="F91" i="7"/>
  <c r="J127" i="7"/>
  <c r="BF137" i="7"/>
  <c r="BF140" i="7"/>
  <c r="BF142" i="7"/>
  <c r="BF143" i="7"/>
  <c r="BF144" i="7"/>
  <c r="BF146" i="7"/>
  <c r="BF153" i="7"/>
  <c r="BF154" i="7"/>
  <c r="BF161" i="7"/>
  <c r="BF166" i="7"/>
  <c r="BF170" i="7"/>
  <c r="BF171" i="7"/>
  <c r="BF172" i="7"/>
  <c r="BF173" i="7"/>
  <c r="BF136" i="7"/>
  <c r="BF148" i="7"/>
  <c r="BF150" i="7"/>
  <c r="BF169" i="7"/>
  <c r="BF177" i="7"/>
  <c r="BF179" i="7"/>
  <c r="BF147" i="7"/>
  <c r="BF149" i="7"/>
  <c r="BF155" i="7"/>
  <c r="BF138" i="7"/>
  <c r="BF141" i="7"/>
  <c r="BF145" i="7"/>
  <c r="BF158" i="7"/>
  <c r="BF164" i="7"/>
  <c r="BF165" i="7"/>
  <c r="BF168" i="7"/>
  <c r="BF174" i="7"/>
  <c r="BF175" i="7"/>
  <c r="BF176" i="7"/>
  <c r="J132" i="5"/>
  <c r="J98" i="5" s="1"/>
  <c r="J91" i="6"/>
  <c r="E120" i="6"/>
  <c r="F126" i="6"/>
  <c r="J89" i="6"/>
  <c r="J92" i="6"/>
  <c r="F92" i="6"/>
  <c r="BF133" i="6"/>
  <c r="BF135" i="6"/>
  <c r="E85" i="5"/>
  <c r="F92" i="5"/>
  <c r="J124" i="5"/>
  <c r="BF135" i="5"/>
  <c r="J92" i="5"/>
  <c r="J126" i="5"/>
  <c r="J129" i="4"/>
  <c r="J97" i="4"/>
  <c r="F126" i="5"/>
  <c r="BF133" i="5"/>
  <c r="J92" i="4"/>
  <c r="E118" i="4"/>
  <c r="F124" i="4"/>
  <c r="J89" i="4"/>
  <c r="F92" i="4"/>
  <c r="J124" i="4"/>
  <c r="BF136" i="4"/>
  <c r="BF148" i="4"/>
  <c r="BF162" i="4"/>
  <c r="BF164" i="4"/>
  <c r="BF167" i="4"/>
  <c r="BF130" i="4"/>
  <c r="BF132" i="4"/>
  <c r="BF133" i="4"/>
  <c r="BF140" i="4"/>
  <c r="BF144" i="4"/>
  <c r="BF146" i="4"/>
  <c r="BF147" i="4"/>
  <c r="BF152" i="4"/>
  <c r="BF155" i="4"/>
  <c r="BF157" i="4"/>
  <c r="BF163" i="4"/>
  <c r="BF166" i="4"/>
  <c r="BF168" i="4"/>
  <c r="BF169" i="4"/>
  <c r="BF183" i="4"/>
  <c r="BF176" i="4"/>
  <c r="BF177" i="4"/>
  <c r="BF182" i="4"/>
  <c r="BF159" i="4"/>
  <c r="BF171" i="4"/>
  <c r="BF172" i="4"/>
  <c r="BF178" i="4"/>
  <c r="BF179" i="4"/>
  <c r="BF180" i="4"/>
  <c r="BF181" i="4"/>
  <c r="BF135" i="4"/>
  <c r="BF138" i="4"/>
  <c r="BF139" i="4"/>
  <c r="BF141" i="4"/>
  <c r="BF142" i="4"/>
  <c r="BF143" i="4"/>
  <c r="BF145" i="4"/>
  <c r="BF149" i="4"/>
  <c r="BF153" i="4"/>
  <c r="BF156" i="4"/>
  <c r="BF158" i="4"/>
  <c r="BF160" i="4"/>
  <c r="BF161" i="4"/>
  <c r="BF165" i="4"/>
  <c r="BF131" i="4"/>
  <c r="BF134" i="4"/>
  <c r="BF137" i="4"/>
  <c r="BF150" i="4"/>
  <c r="BF151" i="4"/>
  <c r="BF154" i="4"/>
  <c r="BF170" i="4"/>
  <c r="BF173" i="4"/>
  <c r="BF174" i="4"/>
  <c r="BF175" i="4"/>
  <c r="BK144" i="2"/>
  <c r="J144" i="2" s="1"/>
  <c r="J97" i="2" s="1"/>
  <c r="J89" i="3"/>
  <c r="J131" i="3"/>
  <c r="BF140" i="3"/>
  <c r="BF143" i="3"/>
  <c r="BF148" i="3"/>
  <c r="BF156" i="3"/>
  <c r="BF169" i="3"/>
  <c r="BF201" i="3"/>
  <c r="BF208" i="3"/>
  <c r="BF145" i="3"/>
  <c r="BF160" i="3"/>
  <c r="BF170" i="3"/>
  <c r="BF174" i="3"/>
  <c r="BF176" i="3"/>
  <c r="BF182" i="3"/>
  <c r="BF186" i="3"/>
  <c r="BF188" i="3"/>
  <c r="BF190" i="3"/>
  <c r="BF191" i="3"/>
  <c r="BF198" i="3"/>
  <c r="BF214" i="3"/>
  <c r="BF226" i="3"/>
  <c r="BF232" i="3"/>
  <c r="BF240" i="3"/>
  <c r="BF241" i="3"/>
  <c r="BF243" i="3"/>
  <c r="F92" i="3"/>
  <c r="E124" i="3"/>
  <c r="J130" i="3"/>
  <c r="BF141" i="3"/>
  <c r="BF142" i="3"/>
  <c r="BF159" i="3"/>
  <c r="BF164" i="3"/>
  <c r="BF165" i="3"/>
  <c r="BF175" i="3"/>
  <c r="BF177" i="3"/>
  <c r="BF179" i="3"/>
  <c r="BF184" i="3"/>
  <c r="BF185" i="3"/>
  <c r="BF187" i="3"/>
  <c r="BF193" i="3"/>
  <c r="BF196" i="3"/>
  <c r="BF203" i="3"/>
  <c r="BF224" i="3"/>
  <c r="BF228" i="3"/>
  <c r="BF236" i="3"/>
  <c r="BF237" i="3"/>
  <c r="BF239" i="3"/>
  <c r="J619" i="2"/>
  <c r="J103" i="2" s="1"/>
  <c r="BF137" i="3"/>
  <c r="BF150" i="3"/>
  <c r="BF152" i="3"/>
  <c r="BF155" i="3"/>
  <c r="BF167" i="3"/>
  <c r="BF172" i="3"/>
  <c r="BF173" i="3"/>
  <c r="BF183" i="3"/>
  <c r="BF194" i="3"/>
  <c r="BF195" i="3"/>
  <c r="BF202" i="3"/>
  <c r="BF211" i="3"/>
  <c r="BF215" i="3"/>
  <c r="BF222" i="3"/>
  <c r="BF230" i="3"/>
  <c r="F130" i="3"/>
  <c r="BF136" i="3"/>
  <c r="BF138" i="3"/>
  <c r="BF146" i="3"/>
  <c r="BF151" i="3"/>
  <c r="BF158" i="3"/>
  <c r="BF161" i="3"/>
  <c r="BF168" i="3"/>
  <c r="BF192" i="3"/>
  <c r="BF204" i="3"/>
  <c r="BF206" i="3"/>
  <c r="BF209" i="3"/>
  <c r="BF221" i="3"/>
  <c r="BF229" i="3"/>
  <c r="BF238" i="3"/>
  <c r="BF244" i="3"/>
  <c r="BF153" i="3"/>
  <c r="BF154" i="3"/>
  <c r="BF162" i="3"/>
  <c r="BF163" i="3"/>
  <c r="BF178" i="3"/>
  <c r="BF197" i="3"/>
  <c r="BF200" i="3"/>
  <c r="BF218" i="3"/>
  <c r="BF144" i="3"/>
  <c r="BF149" i="3"/>
  <c r="BF199" i="3"/>
  <c r="BF210" i="3"/>
  <c r="BF212" i="3"/>
  <c r="BF213" i="3"/>
  <c r="BF217" i="3"/>
  <c r="BF219" i="3"/>
  <c r="BF231" i="3"/>
  <c r="BF233" i="3"/>
  <c r="BF235" i="3"/>
  <c r="BF242" i="3"/>
  <c r="BF245" i="3"/>
  <c r="BF139" i="3"/>
  <c r="BF166" i="3"/>
  <c r="BF180" i="3"/>
  <c r="BF181" i="3"/>
  <c r="BF205" i="3"/>
  <c r="BF216" i="3"/>
  <c r="BF220" i="3"/>
  <c r="BF223" i="3"/>
  <c r="BF225" i="3"/>
  <c r="BF234" i="3"/>
  <c r="BF397" i="2"/>
  <c r="BF422" i="2"/>
  <c r="BF430" i="2"/>
  <c r="BF451" i="2"/>
  <c r="BF615" i="2"/>
  <c r="BF620" i="2"/>
  <c r="BF669" i="2"/>
  <c r="BF673" i="2"/>
  <c r="BF681" i="2"/>
  <c r="BF683" i="2"/>
  <c r="BF691" i="2"/>
  <c r="BF698" i="2"/>
  <c r="BF725" i="2"/>
  <c r="BF745" i="2"/>
  <c r="BF754" i="2"/>
  <c r="BF756" i="2"/>
  <c r="BF768" i="2"/>
  <c r="BF791" i="2"/>
  <c r="J89" i="2"/>
  <c r="J92" i="2"/>
  <c r="BF162" i="2"/>
  <c r="BF419" i="2"/>
  <c r="BF440" i="2"/>
  <c r="BF609" i="2"/>
  <c r="BF666" i="2"/>
  <c r="BF668" i="2"/>
  <c r="BF672" i="2"/>
  <c r="BF701" i="2"/>
  <c r="BF709" i="2"/>
  <c r="BF740" i="2"/>
  <c r="BF788" i="2"/>
  <c r="BF916" i="2"/>
  <c r="E133" i="2"/>
  <c r="BF163" i="2"/>
  <c r="BF323" i="2"/>
  <c r="BF353" i="2"/>
  <c r="BF360" i="2"/>
  <c r="BF454" i="2"/>
  <c r="BF613" i="2"/>
  <c r="BF625" i="2"/>
  <c r="BF670" i="2"/>
  <c r="BF671" i="2"/>
  <c r="BF676" i="2"/>
  <c r="BF690" i="2"/>
  <c r="BF695" i="2"/>
  <c r="BF772" i="2"/>
  <c r="BF1009" i="2"/>
  <c r="BF1019" i="2"/>
  <c r="BF1079" i="2"/>
  <c r="BF157" i="2"/>
  <c r="BF363" i="2"/>
  <c r="BF380" i="2"/>
  <c r="BF617" i="2"/>
  <c r="BF680" i="2"/>
  <c r="BF686" i="2"/>
  <c r="BF687" i="2"/>
  <c r="BF692" i="2"/>
  <c r="BF730" i="2"/>
  <c r="BF733" i="2"/>
  <c r="BF347" i="2"/>
  <c r="BF367" i="2"/>
  <c r="BF401" i="2"/>
  <c r="BF426" i="2"/>
  <c r="BF455" i="2"/>
  <c r="BF634" i="2"/>
  <c r="BF660" i="2"/>
  <c r="BF665" i="2"/>
  <c r="BF689" i="2"/>
  <c r="BF705" i="2"/>
  <c r="BF712" i="2"/>
  <c r="BF719" i="2"/>
  <c r="BF728" i="2"/>
  <c r="BF743" i="2"/>
  <c r="BF751" i="2"/>
  <c r="BF350" i="2"/>
  <c r="BF364" i="2"/>
  <c r="BF370" i="2"/>
  <c r="BF390" i="2"/>
  <c r="BF415" i="2"/>
  <c r="BF435" i="2"/>
  <c r="BF606" i="2"/>
  <c r="BF610" i="2"/>
  <c r="BF649" i="2"/>
  <c r="BF663" i="2"/>
  <c r="BF685" i="2"/>
  <c r="BF688" i="2"/>
  <c r="BF702" i="2"/>
  <c r="BF706" i="2"/>
  <c r="F92" i="2"/>
  <c r="BF166" i="2"/>
  <c r="BF332" i="2"/>
  <c r="BF340" i="2"/>
  <c r="BF343" i="2"/>
  <c r="BF374" i="2"/>
  <c r="BF393" i="2"/>
  <c r="BF409" i="2"/>
  <c r="BF444" i="2"/>
  <c r="BF612" i="2"/>
  <c r="BF641" i="2"/>
  <c r="BF645" i="2"/>
  <c r="BF654" i="2"/>
  <c r="BF657" i="2"/>
  <c r="BF674" i="2"/>
  <c r="BF682" i="2"/>
  <c r="BF146" i="2"/>
  <c r="BF150" i="2"/>
  <c r="BF153" i="2"/>
  <c r="BF337" i="2"/>
  <c r="BF667" i="2"/>
  <c r="BF684" i="2"/>
  <c r="BF707" i="2"/>
  <c r="BF715" i="2"/>
  <c r="BF721" i="2"/>
  <c r="BF736" i="2"/>
  <c r="BF783" i="2"/>
  <c r="J35" i="2"/>
  <c r="AV95" i="1" s="1"/>
  <c r="F39" i="5"/>
  <c r="BD98" i="1" s="1"/>
  <c r="F38" i="6"/>
  <c r="BC99" i="1" s="1"/>
  <c r="F37" i="6"/>
  <c r="BB99" i="1"/>
  <c r="F38" i="2"/>
  <c r="BC95" i="1" s="1"/>
  <c r="F35" i="7"/>
  <c r="AZ100" i="1" s="1"/>
  <c r="F37" i="3"/>
  <c r="BB96" i="1" s="1"/>
  <c r="F39" i="3"/>
  <c r="BD96" i="1"/>
  <c r="J35" i="4"/>
  <c r="AV97" i="1" s="1"/>
  <c r="F38" i="4"/>
  <c r="BC97" i="1"/>
  <c r="J35" i="5"/>
  <c r="AV98" i="1"/>
  <c r="F38" i="7"/>
  <c r="BC100" i="1" s="1"/>
  <c r="J35" i="3"/>
  <c r="AV96" i="1"/>
  <c r="F39" i="4"/>
  <c r="BD97" i="1"/>
  <c r="F37" i="4"/>
  <c r="BB97" i="1"/>
  <c r="F35" i="6"/>
  <c r="AZ99" i="1" s="1"/>
  <c r="F35" i="2"/>
  <c r="AZ95" i="1" s="1"/>
  <c r="F37" i="5"/>
  <c r="BB98" i="1"/>
  <c r="J35" i="7"/>
  <c r="AV100" i="1"/>
  <c r="F35" i="3"/>
  <c r="AZ96" i="1" s="1"/>
  <c r="F38" i="3"/>
  <c r="BC96" i="1"/>
  <c r="F35" i="5"/>
  <c r="AZ98" i="1"/>
  <c r="F39" i="7"/>
  <c r="BD100" i="1" s="1"/>
  <c r="F37" i="2"/>
  <c r="BB95" i="1" s="1"/>
  <c r="F35" i="4"/>
  <c r="AZ97" i="1"/>
  <c r="F38" i="5"/>
  <c r="BC98" i="1"/>
  <c r="J35" i="6"/>
  <c r="AV99" i="1" s="1"/>
  <c r="F39" i="6"/>
  <c r="BD99" i="1" s="1"/>
  <c r="F39" i="2"/>
  <c r="BD95" i="1"/>
  <c r="F37" i="7"/>
  <c r="BB100" i="1"/>
  <c r="J107" i="4" l="1"/>
  <c r="J101" i="4" s="1"/>
  <c r="J31" i="4" s="1"/>
  <c r="J32" i="4" s="1"/>
  <c r="AG97" i="1" s="1"/>
  <c r="J131" i="5"/>
  <c r="J97" i="5" s="1"/>
  <c r="BK130" i="5"/>
  <c r="J130" i="5" s="1"/>
  <c r="J96" i="5" s="1"/>
  <c r="J30" i="5" s="1"/>
  <c r="J109" i="5" s="1"/>
  <c r="BF109" i="5" s="1"/>
  <c r="F36" i="5" s="1"/>
  <c r="BA98" i="1" s="1"/>
  <c r="BK134" i="3"/>
  <c r="J134" i="3" s="1"/>
  <c r="J96" i="3" s="1"/>
  <c r="J30" i="3" s="1"/>
  <c r="J113" i="3" s="1"/>
  <c r="BF113" i="3" s="1"/>
  <c r="J36" i="3" s="1"/>
  <c r="AW96" i="1" s="1"/>
  <c r="AT96" i="1" s="1"/>
  <c r="J184" i="4"/>
  <c r="J98" i="4" s="1"/>
  <c r="T134" i="3"/>
  <c r="R144" i="2"/>
  <c r="R143" i="2"/>
  <c r="BK618" i="2"/>
  <c r="J618" i="2" s="1"/>
  <c r="J102" i="2" s="1"/>
  <c r="P134" i="3"/>
  <c r="AU96" i="1" s="1"/>
  <c r="T133" i="7"/>
  <c r="T618" i="2"/>
  <c r="P618" i="2"/>
  <c r="P143" i="2" s="1"/>
  <c r="AU95" i="1" s="1"/>
  <c r="R134" i="3"/>
  <c r="T144" i="2"/>
  <c r="P144" i="2"/>
  <c r="BK131" i="6"/>
  <c r="J131" i="6"/>
  <c r="J97" i="6"/>
  <c r="BK133" i="7"/>
  <c r="J133" i="7" s="1"/>
  <c r="J96" i="7" s="1"/>
  <c r="J103" i="5"/>
  <c r="J31" i="5" s="1"/>
  <c r="J32" i="5" s="1"/>
  <c r="AG98" i="1" s="1"/>
  <c r="BC94" i="1"/>
  <c r="AY94" i="1" s="1"/>
  <c r="J36" i="5"/>
  <c r="AW98" i="1"/>
  <c r="AT98" i="1" s="1"/>
  <c r="F36" i="3"/>
  <c r="BA96" i="1" s="1"/>
  <c r="AZ94" i="1"/>
  <c r="BB94" i="1"/>
  <c r="AX94" i="1" s="1"/>
  <c r="BD94" i="1"/>
  <c r="W36" i="1"/>
  <c r="J30" i="7" l="1"/>
  <c r="J112" i="7" s="1"/>
  <c r="J106" i="7" s="1"/>
  <c r="J114" i="7"/>
  <c r="BK143" i="2"/>
  <c r="J143" i="2" s="1"/>
  <c r="J96" i="2" s="1"/>
  <c r="J30" i="2" s="1"/>
  <c r="J122" i="2" s="1"/>
  <c r="BF122" i="2" s="1"/>
  <c r="F36" i="2" s="1"/>
  <c r="BA95" i="1" s="1"/>
  <c r="J107" i="3"/>
  <c r="J31" i="3" s="1"/>
  <c r="J32" i="3" s="1"/>
  <c r="AG96" i="1" s="1"/>
  <c r="BF107" i="4"/>
  <c r="F36" i="4" s="1"/>
  <c r="BA97" i="1" s="1"/>
  <c r="J109" i="4"/>
  <c r="T143" i="2"/>
  <c r="BK130" i="6"/>
  <c r="J130" i="6" s="1"/>
  <c r="J96" i="6" s="1"/>
  <c r="BF112" i="7"/>
  <c r="J31" i="7"/>
  <c r="J32" i="7" s="1"/>
  <c r="AG100" i="1" s="1"/>
  <c r="J41" i="5"/>
  <c r="J41" i="3"/>
  <c r="AN96" i="1"/>
  <c r="AN98" i="1"/>
  <c r="J36" i="4"/>
  <c r="AW97" i="1"/>
  <c r="AT97" i="1" s="1"/>
  <c r="AU94" i="1"/>
  <c r="J115" i="3"/>
  <c r="F36" i="7"/>
  <c r="BA100" i="1"/>
  <c r="W35" i="1"/>
  <c r="J116" i="2"/>
  <c r="J31" i="2"/>
  <c r="J32" i="2" s="1"/>
  <c r="AG95" i="1" s="1"/>
  <c r="AV94" i="1"/>
  <c r="J111" i="5"/>
  <c r="J36" i="2"/>
  <c r="AW95" i="1" s="1"/>
  <c r="AT95" i="1" s="1"/>
  <c r="W34" i="1"/>
  <c r="J30" i="6" l="1"/>
  <c r="J109" i="6" s="1"/>
  <c r="J103" i="6" s="1"/>
  <c r="J111" i="6" s="1"/>
  <c r="J41" i="4"/>
  <c r="J41" i="2"/>
  <c r="AN95" i="1"/>
  <c r="AN97" i="1"/>
  <c r="J36" i="7"/>
  <c r="AW100" i="1" s="1"/>
  <c r="AT100" i="1" s="1"/>
  <c r="J124" i="2"/>
  <c r="J31" i="6" l="1"/>
  <c r="J32" i="6" s="1"/>
  <c r="BF109" i="6"/>
  <c r="J36" i="6" s="1"/>
  <c r="AW99" i="1" s="1"/>
  <c r="AT99" i="1" s="1"/>
  <c r="J41" i="7"/>
  <c r="AN100" i="1"/>
  <c r="AG99" i="1" l="1"/>
  <c r="J41" i="6"/>
  <c r="F36" i="6"/>
  <c r="BA99" i="1" s="1"/>
  <c r="BA94" i="1" s="1"/>
  <c r="W33" i="1" s="1"/>
  <c r="AN99" i="1" l="1"/>
  <c r="AG94" i="1"/>
  <c r="AW94" i="1"/>
  <c r="AK33" i="1" s="1"/>
  <c r="AN94" i="1" l="1"/>
  <c r="AG106" i="1"/>
  <c r="AG105" i="1"/>
  <c r="AG104" i="1"/>
  <c r="AK26" i="1"/>
  <c r="AG103" i="1"/>
  <c r="AT94" i="1"/>
  <c r="AV106" i="1" l="1"/>
  <c r="BY106" i="1" s="1"/>
  <c r="CD106" i="1"/>
  <c r="CD104" i="1"/>
  <c r="AV104" i="1"/>
  <c r="AV103" i="1"/>
  <c r="BY103" i="1" s="1"/>
  <c r="CD103" i="1"/>
  <c r="AN103" i="1"/>
  <c r="AG102" i="1"/>
  <c r="CD105" i="1"/>
  <c r="AV105" i="1"/>
  <c r="AN102" i="1" l="1"/>
  <c r="AN108" i="1" s="1"/>
  <c r="W32" i="1"/>
  <c r="AK32" i="1"/>
  <c r="BY104" i="1"/>
  <c r="AN104" i="1"/>
  <c r="BY105" i="1"/>
  <c r="AN105" i="1"/>
  <c r="AN106" i="1"/>
  <c r="AK27" i="1"/>
  <c r="AK29" i="1" s="1"/>
  <c r="AG108" i="1"/>
  <c r="AK38" i="1" l="1"/>
</calcChain>
</file>

<file path=xl/sharedStrings.xml><?xml version="1.0" encoding="utf-8"?>
<sst xmlns="http://schemas.openxmlformats.org/spreadsheetml/2006/main" count="14378" uniqueCount="1324">
  <si>
    <t>Export Komplet</t>
  </si>
  <si>
    <t/>
  </si>
  <si>
    <t>2.0</t>
  </si>
  <si>
    <t>ZAMOK</t>
  </si>
  <si>
    <t>False</t>
  </si>
  <si>
    <t>{459c5a43-85c5-49f0-9614-b750a60291b5}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</si>
  <si>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</si>
  <si>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</si>
  <si>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</si>
  <si>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</si>
  <si>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</si>
  <si>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</si>
  <si>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</si>
  <si>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0325A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</si>
  <si>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</si>
  <si>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</si>
  <si>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Klientské centrum Olejkárska</t>
  </si>
  <si>
    <t>JKSO:</t>
  </si>
  <si>
    <t>KS:</t>
  </si>
  <si>
    <t>Miesto:</t>
  </si>
  <si>
    <t xml:space="preserve"> </t>
  </si>
  <si>
    <t>Dátum:</t>
  </si>
  <si>
    <t>7. 2. 2025</t>
  </si>
  <si>
    <t>Objednávateľ:</t>
  </si>
  <si>
    <t>IČO:</t>
  </si>
  <si>
    <t>DPB a.s.</t>
  </si>
  <si>
    <t>IČ DPH:</t>
  </si>
  <si>
    <t>Zhotoviteľ:</t>
  </si>
  <si>
    <t>Vyplň údaj</t>
  </si>
  <si>
    <t>Projektant:</t>
  </si>
  <si>
    <t>Ing.arch.Soňa Havliková</t>
  </si>
  <si>
    <t>True</t>
  </si>
  <si>
    <t>Spracovateľ:</t>
  </si>
  <si>
    <t>Rozing 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</si>
  <si>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</si>
  <si>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</si>
  <si>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</si>
  <si>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</si>
  <si>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</si>
  <si>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</si>
  <si>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</si>
  <si>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</si>
  <si>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</si>
  <si>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</si>
  <si>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</si>
  <si>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</si>
  <si>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</si>
  <si>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</si>
  <si>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</si>
  <si>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</si>
  <si>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</si>
  <si>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</si>
  <si>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</si>
  <si>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</si>
  <si>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</si>
  <si>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</si>
  <si>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</si>
  <si>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</si>
  <si>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</si>
  <si>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</si>
  <si>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</si>
  <si>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</si>
  <si>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</si>
  <si>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</si>
  <si>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</si>
  <si>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</si>
  <si>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</si>
  <si>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</si>
  <si>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</si>
  <si>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</si>
  <si>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</si>
  <si>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</si>
  <si>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</si>
  <si>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</si>
  <si>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</si>
  <si>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</si>
  <si>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</si>
  <si>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</si>
  <si>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</si>
  <si>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</si>
  <si>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</si>
  <si>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</si>
  <si>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</si>
  <si>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Architektonicko-stavebné riešenie</t>
  </si>
  <si>
    <t>STA</t>
  </si>
  <si>
    <t>1</t>
  </si>
  <si>
    <t>{df9a07a7-5eb3-4e18-8d2d-5c3c4a88ca06}</t>
  </si>
  <si>
    <t>02</t>
  </si>
  <si>
    <t>Vzduchotechnika</t>
  </si>
  <si>
    <t>{094432f2-5ec9-4bb5-9fdb-136bfaf97fe8}</t>
  </si>
  <si>
    <t>03</t>
  </si>
  <si>
    <t>Elektroinštalácia</t>
  </si>
  <si>
    <t>{1049fa9e-03ce-4fa0-835a-d66704111735}</t>
  </si>
  <si>
    <t>04</t>
  </si>
  <si>
    <t>ZTI</t>
  </si>
  <si>
    <t>{d42eb91e-d3f6-4f7f-b1c2-ed6b3299d0dc}</t>
  </si>
  <si>
    <t>05</t>
  </si>
  <si>
    <t>UK</t>
  </si>
  <si>
    <t>{bf5625f4-52ed-4a71-992f-3331e3e2e311}</t>
  </si>
  <si>
    <t>06</t>
  </si>
  <si>
    <t>Nabytok a vybavenie</t>
  </si>
  <si>
    <t>{ac2a8b66-0b36-4b7c-8040-01ba2e7f8bbb}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</si>
  <si>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</si>
  <si>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</si>
  <si>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</si>
  <si>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</si>
  <si>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</si>
  <si>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</si>
  <si>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</si>
  <si>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</si>
  <si>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</si>
  <si>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KO</t>
  </si>
  <si>
    <t>21,2</t>
  </si>
  <si>
    <t>2</t>
  </si>
  <si>
    <t>maľba_biela</t>
  </si>
  <si>
    <t>415,898</t>
  </si>
  <si>
    <t>KRYCÍ LIST ROZPOČTU</t>
  </si>
  <si>
    <t>maľba_um</t>
  </si>
  <si>
    <t>158,528</t>
  </si>
  <si>
    <t>P02</t>
  </si>
  <si>
    <t>62</t>
  </si>
  <si>
    <t>P03</t>
  </si>
  <si>
    <t>71</t>
  </si>
  <si>
    <t>P04</t>
  </si>
  <si>
    <t>4</t>
  </si>
  <si>
    <t>Objekt:</t>
  </si>
  <si>
    <t>01 - Architektonicko-stavebné riešenie</t>
  </si>
  <si>
    <t>Olejkárska ulica č.1, 814 52 Bratislava 1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</si>
  <si>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</si>
  <si>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</si>
  <si>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</si>
  <si>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</si>
  <si>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</si>
  <si>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</si>
  <si>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</si>
  <si>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</si>
  <si>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</si>
  <si>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</si>
  <si>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</si>
  <si>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</si>
  <si>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</si>
  <si>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</si>
  <si>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</si>
  <si>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</si>
  <si>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772 - Podlahy z prírodného a konglomerovaného kameňa</t>
  </si>
  <si>
    <t xml:space="preserve">    776 - Podlahy povlakové</t>
  </si>
  <si>
    <t xml:space="preserve">    781 - Obklady</t>
  </si>
  <si>
    <t xml:space="preserve">    783 - Nátery</t>
  </si>
  <si>
    <t xml:space="preserve">    784 - Dokončovacie práce - maľby</t>
  </si>
  <si>
    <t xml:space="preserve">    787 - Zasklievanie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</si>
  <si>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</si>
  <si>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</si>
  <si>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</si>
  <si>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</si>
  <si>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</si>
  <si>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</si>
  <si>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</si>
  <si>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</si>
  <si>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</si>
  <si>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</si>
  <si>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</si>
  <si>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</si>
  <si>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</si>
  <si>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</si>
  <si>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</si>
  <si>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</si>
  <si>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</si>
  <si>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</si>
  <si>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</si>
  <si>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</si>
  <si>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</si>
  <si>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</si>
  <si>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</si>
  <si>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</si>
  <si>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</si>
  <si>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</si>
  <si>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</si>
  <si>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</si>
  <si>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340238264.S</t>
  </si>
  <si>
    <t>Zamurovanie otvorov plochy od 0,25 do 1 m2 z pórobetónových tvárnic hladkých hrúbky 125 mm</t>
  </si>
  <si>
    <t>m2</t>
  </si>
  <si>
    <t>664784249</t>
  </si>
  <si>
    <t>VV</t>
  </si>
  <si>
    <t>2,1*(1,55+1,45)</t>
  </si>
  <si>
    <t>-2,1*1*2</t>
  </si>
  <si>
    <t>Súčet</t>
  </si>
  <si>
    <t>340239263.S</t>
  </si>
  <si>
    <t>Zamurovanie otvorov plochy nad 1 do 4 m2 z pórobetónových tvárnic hladkých hrúbky 100 mm</t>
  </si>
  <si>
    <t>-1825805566</t>
  </si>
  <si>
    <t>2*1</t>
  </si>
  <si>
    <t>340239264.S</t>
  </si>
  <si>
    <t>Zamurovanie otvorov plochy nad 1 do 4 m2 z pórobetónových tvárnic hladkých hrúbky 125 mm</t>
  </si>
  <si>
    <t>-1948816630</t>
  </si>
  <si>
    <t>2*0,7</t>
  </si>
  <si>
    <t>6</t>
  </si>
  <si>
    <t>Úpravy povrchov, podlahy, osadenie</t>
  </si>
  <si>
    <t>612409991.S</t>
  </si>
  <si>
    <t>Začistenie omietok (s dodaním hmoty) okolo okien, dverí, podláh, obkladov atď.</t>
  </si>
  <si>
    <t>m</t>
  </si>
  <si>
    <t>-847393590</t>
  </si>
  <si>
    <t>oprava vonk.omietky ostenia po výmene okien</t>
  </si>
  <si>
    <t>2,4*4*2</t>
  </si>
  <si>
    <t>2,4*2+1,88*2</t>
  </si>
  <si>
    <t>5</t>
  </si>
  <si>
    <t>612460121.S</t>
  </si>
  <si>
    <t>Príprava vnútorného podkladu stien penetráciou základnou</t>
  </si>
  <si>
    <t>1974564899</t>
  </si>
  <si>
    <t>612460152.Sr</t>
  </si>
  <si>
    <t>Príprava vnútorného podkladu stien pod keramický obklad</t>
  </si>
  <si>
    <t>2077143923</t>
  </si>
  <si>
    <t>7</t>
  </si>
  <si>
    <t>612465135r</t>
  </si>
  <si>
    <t>Vnútorná omietka stien, vápennocementová, vrátane finálneho prehladenia,všeetkých omietkových profilov, presieťkovania stykov rôznych materiálov</t>
  </si>
  <si>
    <t>460176573</t>
  </si>
  <si>
    <t>na zamurovky</t>
  </si>
  <si>
    <t>2*1*2</t>
  </si>
  <si>
    <t>2,1*(0,45+0,25+0,3)*2</t>
  </si>
  <si>
    <t>2*0,7*2</t>
  </si>
  <si>
    <t>Medzisúčet</t>
  </si>
  <si>
    <t>"na pôvodné murivá po otlčení 100% omietky</t>
  </si>
  <si>
    <t>STENY pôvodné do v.1,2m+um.malba</t>
  </si>
  <si>
    <t>mč101a-c,102a,b,c,103</t>
  </si>
  <si>
    <t>pôvodné steny murivo (PS)</t>
  </si>
  <si>
    <t>(1,2)*(0,982+0,946)</t>
  </si>
  <si>
    <t>(1,2)*(0,68+2,739+0,861+1,024+0,201+11,79+20,594)</t>
  </si>
  <si>
    <t>-(0,3)*1,1</t>
  </si>
  <si>
    <t>-(1,2)*1  "zamurovka</t>
  </si>
  <si>
    <t>-(1,2)*(1*2+0,9+1,55)  "dvere</t>
  </si>
  <si>
    <t>mč104</t>
  </si>
  <si>
    <t>PS</t>
  </si>
  <si>
    <t>(1,2)*14,6</t>
  </si>
  <si>
    <t>-(1,2)*(0,9+0,8)  "dvere</t>
  </si>
  <si>
    <t>-(1,2)*2,2  "dvere</t>
  </si>
  <si>
    <t>-(1,2)*(0,25+0,3)  "nové murivo</t>
  </si>
  <si>
    <t>-(1,2)*1 "dvere</t>
  </si>
  <si>
    <t>mč105a</t>
  </si>
  <si>
    <t>ps</t>
  </si>
  <si>
    <t>(1,2)*9,924</t>
  </si>
  <si>
    <t>-(1,2)*0,9</t>
  </si>
  <si>
    <t>-(1,2)*(2,5+2,4)</t>
  </si>
  <si>
    <t>mč105b</t>
  </si>
  <si>
    <t>(1,2)*(1,24+5,918)</t>
  </si>
  <si>
    <t>-(1,2)*(0,9*2+1)</t>
  </si>
  <si>
    <t>mč107a</t>
  </si>
  <si>
    <t>(1,2)*9,571</t>
  </si>
  <si>
    <t>-(1,2)*1</t>
  </si>
  <si>
    <t>mč107b</t>
  </si>
  <si>
    <t>(1,2)*8,7</t>
  </si>
  <si>
    <t>mč109</t>
  </si>
  <si>
    <t>(1,2)*9,914</t>
  </si>
  <si>
    <t>-(1,2)*0,45  "zamurovka</t>
  </si>
  <si>
    <t>-(0,35)*2,4  "O1</t>
  </si>
  <si>
    <t>0,2*(0,35*2)</t>
  </si>
  <si>
    <t>mč110</t>
  </si>
  <si>
    <t>(1,2)*8,771</t>
  </si>
  <si>
    <t>-(0,35)*2,4</t>
  </si>
  <si>
    <t>mč111</t>
  </si>
  <si>
    <t>(1,2)*17,714</t>
  </si>
  <si>
    <t>-(1,2)*(1*2+0,9*2)  "dvere</t>
  </si>
  <si>
    <t>-(1,2)*1,1  "otvor dverný</t>
  </si>
  <si>
    <t>-(1,2)*(0,45+0,25+0,3) "zamurovka</t>
  </si>
  <si>
    <t>mč112</t>
  </si>
  <si>
    <t>(1,2)*12,89</t>
  </si>
  <si>
    <t>mč115</t>
  </si>
  <si>
    <t>(1,2)*13,775</t>
  </si>
  <si>
    <t>-(1,2)*1,1  "Dverný otvor</t>
  </si>
  <si>
    <t>-(1,2)*0,7 "zamurovka</t>
  </si>
  <si>
    <t>-(0,36)*1,88</t>
  </si>
  <si>
    <t>0,2*(0,36*2)</t>
  </si>
  <si>
    <t>"STENY pôvodné od v.1,2m po strop+malba biela</t>
  </si>
  <si>
    <t>(3,7+0,6-1,2)*(0,982+0,946)</t>
  </si>
  <si>
    <t>(3,1-1,2)*(0,68+2,739+0,861+1,024+0,201+11,79+20,594)</t>
  </si>
  <si>
    <t>-(1,1-0,3)*1,1</t>
  </si>
  <si>
    <t>-(2-1,2)*1  "zamurovka</t>
  </si>
  <si>
    <t>-(2,15-1,2)*(1*2+0,9+1,55)  "dvere</t>
  </si>
  <si>
    <t>(3,1-1,2)*14,6</t>
  </si>
  <si>
    <t>-(2,15-1,2)*(0,9+0,8)  "dvere</t>
  </si>
  <si>
    <t>-(1,85-1,2)*2,2  "dvere</t>
  </si>
  <si>
    <t>-(2,1-1,2)*(0,25+0,3)  "nové murivo</t>
  </si>
  <si>
    <t>-(3-1,2)*1 "dvere</t>
  </si>
  <si>
    <t>(3,6-1,2)*9,924</t>
  </si>
  <si>
    <t>-(2,15-1,2)*0,9</t>
  </si>
  <si>
    <t>-(3,6-1,2)*(2,5+2,4)</t>
  </si>
  <si>
    <t>(3,6-1,2)*(1,24+5,918)</t>
  </si>
  <si>
    <t>-(2,15-1,2)*(0,9*2+1)</t>
  </si>
  <si>
    <t>(3,6-1,2)*9,571</t>
  </si>
  <si>
    <t>-(2,15-1,2)*1</t>
  </si>
  <si>
    <t>(2-1,2)*1  "zamurovka</t>
  </si>
  <si>
    <t>(3,6-1,2)*8,7</t>
  </si>
  <si>
    <t>(3,6-1,2)*9,914</t>
  </si>
  <si>
    <t>-(2,1-1,2)*0,45  "zamurovka</t>
  </si>
  <si>
    <t>-(2,4-0,35)*2,4  "O1</t>
  </si>
  <si>
    <t>0,2*(2,05*2+2,4)</t>
  </si>
  <si>
    <t>(3,6-1,2)*8,771</t>
  </si>
  <si>
    <t>-(2,4-0,35)*2,4</t>
  </si>
  <si>
    <t>(3,6-1,2)*17,714</t>
  </si>
  <si>
    <t>-(3-1,2)*(1*2+0,9*2)  "dvere</t>
  </si>
  <si>
    <t>-(2,1-1,2)*1,1  "otvor dverný</t>
  </si>
  <si>
    <t>-(2,1-1,2)*(0,45+0,25+0,3) "zamurovka</t>
  </si>
  <si>
    <t>(3,6-1,2)*12,89</t>
  </si>
  <si>
    <t>-(3-1,2)*0,9</t>
  </si>
  <si>
    <t>-2,1*1,2  "okno</t>
  </si>
  <si>
    <t>0,2*(2,1*2+1,2)</t>
  </si>
  <si>
    <t>mč113 nad KO</t>
  </si>
  <si>
    <t>(3,6-2)*6,875</t>
  </si>
  <si>
    <t>-(3-2)*0,9</t>
  </si>
  <si>
    <t>-(2,1-2)*0,7</t>
  </si>
  <si>
    <t>mč114 nad KO</t>
  </si>
  <si>
    <t>(3,6-2)*5,816</t>
  </si>
  <si>
    <t>-0,6*0,6</t>
  </si>
  <si>
    <t>0,2*0,6*3</t>
  </si>
  <si>
    <t>(3,6-1,2)*13,775</t>
  </si>
  <si>
    <t>-(2,1-1,2)*1,1  "Dverný otvor</t>
  </si>
  <si>
    <t>-(2-1,2)*0,7 "zamurovka</t>
  </si>
  <si>
    <t>-0,6*0,6  "okno</t>
  </si>
  <si>
    <t>-(2,39-0,36)*1,88</t>
  </si>
  <si>
    <t>0,2*(2,03*2+1,88)</t>
  </si>
  <si>
    <t>mč108a,b</t>
  </si>
  <si>
    <t>"PS</t>
  </si>
  <si>
    <t>3,1*(18,4+7,345)</t>
  </si>
  <si>
    <t>-2,39*5,47</t>
  </si>
  <si>
    <t>0,476*5,47</t>
  </si>
  <si>
    <t>8</t>
  </si>
  <si>
    <t>631312141.S</t>
  </si>
  <si>
    <t>Doplnenie existujúcich mazanín prostým betónom (s dodaním hmôt) bez poteru rýh v mazaninách</t>
  </si>
  <si>
    <t>m3</t>
  </si>
  <si>
    <t>281241284</t>
  </si>
  <si>
    <t>po búraní priečok</t>
  </si>
  <si>
    <t>0,1*0,15*(1,46+1,275+3,225+1,15-0,7*2)</t>
  </si>
  <si>
    <t>0,1*0,15*(2+3,5-2)</t>
  </si>
  <si>
    <t>0,1*0,15*0,4</t>
  </si>
  <si>
    <t>po búraní otvorov</t>
  </si>
  <si>
    <t>0,1*0,15*1*2</t>
  </si>
  <si>
    <t>0,1*0,15*1,1</t>
  </si>
  <si>
    <t>9</t>
  </si>
  <si>
    <t>632001051.S</t>
  </si>
  <si>
    <t>Zhotovenie jednonásobného penetračného náteru pre potery a stierky</t>
  </si>
  <si>
    <t>-1003399554</t>
  </si>
  <si>
    <t>10</t>
  </si>
  <si>
    <t>M</t>
  </si>
  <si>
    <t>585520002000.S</t>
  </si>
  <si>
    <t xml:space="preserve">Penetračný náter pre samonivelačné potery a stierky  </t>
  </si>
  <si>
    <t>1993739606</t>
  </si>
  <si>
    <t>P02+P03+P04</t>
  </si>
  <si>
    <t>11</t>
  </si>
  <si>
    <t>632452616.r</t>
  </si>
  <si>
    <t>Nivelizačná stierka, hrúbka/potreba poteru sa upresní podľa potreby a skutkového stavu na mieste - realizovať iba v prípade potreby na základe skutkového stavu</t>
  </si>
  <si>
    <t>-1781194368</t>
  </si>
  <si>
    <t>12</t>
  </si>
  <si>
    <t>632452616.r1</t>
  </si>
  <si>
    <t xml:space="preserve">Príplatok za každý další 1mm stierky-upresní sa podľa potreby a skutkového stavu na mieste  </t>
  </si>
  <si>
    <t>212794913</t>
  </si>
  <si>
    <t>137</t>
  </si>
  <si>
    <t>Ostatné konštrukcie a práce-búranie</t>
  </si>
  <si>
    <t>13</t>
  </si>
  <si>
    <t>941955002.S</t>
  </si>
  <si>
    <t>Lešenie ľahké pracovné pomocné s výškou lešeňovej podlahy nad 1,20 do 1,90 m</t>
  </si>
  <si>
    <t>1260758407</t>
  </si>
  <si>
    <t>177,8-17,2+160,8</t>
  </si>
  <si>
    <t>14</t>
  </si>
  <si>
    <t>952901111.S</t>
  </si>
  <si>
    <t>Vyčistenie budov pri výške podlaží do 4 m</t>
  </si>
  <si>
    <t>-1752995717</t>
  </si>
  <si>
    <t>365</t>
  </si>
  <si>
    <t>15</t>
  </si>
  <si>
    <t>962032231.S</t>
  </si>
  <si>
    <t>Búranie muriva alebo vybúranie otvorov plochy nad 4 m2 nadzákladového z tehál pálených, vápenopieskových, cementových na maltu,  -1,90500t</t>
  </si>
  <si>
    <t>46941778</t>
  </si>
  <si>
    <t>3,6*(1,46+1,275+3,225+1,15)</t>
  </si>
  <si>
    <t>-2,02*0,7*2</t>
  </si>
  <si>
    <t>3,6*(2+3,5)</t>
  </si>
  <si>
    <t>-2*2</t>
  </si>
  <si>
    <t>3,6*0,4</t>
  </si>
  <si>
    <t>16</t>
  </si>
  <si>
    <t>965044201.S</t>
  </si>
  <si>
    <t>Brúsenie existujúcich betónových podláh, zbrúsenie hrúbky do 3 mm -0,00600t(hrúbka brúsenia sa upresní podľa potreby a skutkového stavu na stavbe,aby nová dlažba bola v jednej nivelete so zachovanou dlažbou)</t>
  </si>
  <si>
    <t>338323340</t>
  </si>
  <si>
    <t>40</t>
  </si>
  <si>
    <t>17</t>
  </si>
  <si>
    <t>965044291.S</t>
  </si>
  <si>
    <t>Príplatok k brúseniu existujúcich betónových podláh, za každý ďalší 1 mm hrúbky -0,00200t</t>
  </si>
  <si>
    <t>-168887392</t>
  </si>
  <si>
    <t>18</t>
  </si>
  <si>
    <t>965081712.S1</t>
  </si>
  <si>
    <t>Búranie dlažieb, bez podklad. lôžka z xylolit., alebo keramických dlaždíc hr. do 10 mm, vr.zvyšok lepidla</t>
  </si>
  <si>
    <t>-261896087</t>
  </si>
  <si>
    <t>18+14,3+3,5+18,4+13,1+9,5+2,9+1,8+8,7</t>
  </si>
  <si>
    <t>19</t>
  </si>
  <si>
    <t>965081712.SS</t>
  </si>
  <si>
    <t>Búranie keramických soklov, vr.zvyšok lepidla</t>
  </si>
  <si>
    <t>-1440516847</t>
  </si>
  <si>
    <t>17,6+5,8+5,5+7,5+11,9+34,6</t>
  </si>
  <si>
    <t>20</t>
  </si>
  <si>
    <t>965081812.S</t>
  </si>
  <si>
    <t>Búranie dlažieb, z kamen., cement., terazzových, čadičových alebo keramických, hr. nad 10 mm</t>
  </si>
  <si>
    <t>-70762667</t>
  </si>
  <si>
    <t>mč 108</t>
  </si>
  <si>
    <t>21</t>
  </si>
  <si>
    <t>967031132.S</t>
  </si>
  <si>
    <t>Prikresanie rovných ostení, bez odstupu, po hrubom vybúraní otvorov, v murive tehl. na maltu,  -0,05700t</t>
  </si>
  <si>
    <t>404523762</t>
  </si>
  <si>
    <t>po búraní otvorov v murive</t>
  </si>
  <si>
    <t>0,15*(2*2+1+2*2+1+1,1*4+0,9*2+1+0,9*2+1+2,1*2+1,1+0,9*3*2)</t>
  </si>
  <si>
    <t>po búraní okien</t>
  </si>
  <si>
    <t>0,375*(2,39*2+1,88*2+2,39*2*2+2,4*2*2)</t>
  </si>
  <si>
    <t>22</t>
  </si>
  <si>
    <t>968061125.S</t>
  </si>
  <si>
    <t>Vyvesenie dreveného dverného krídla do suti plochy do 2 m2, -0,02400t</t>
  </si>
  <si>
    <t>ks</t>
  </si>
  <si>
    <t>-2004754624</t>
  </si>
  <si>
    <t>"900/1970</t>
  </si>
  <si>
    <t>"800/1970</t>
  </si>
  <si>
    <t>2+2</t>
  </si>
  <si>
    <t>"600/1970</t>
  </si>
  <si>
    <t>"1450/1970 dvojkrídl.</t>
  </si>
  <si>
    <t>2*3</t>
  </si>
  <si>
    <t>968071113.S</t>
  </si>
  <si>
    <t>Vyvesenie kovového okenného krídla do suti plochy nad 1, 5 m2</t>
  </si>
  <si>
    <t>1397567209</t>
  </si>
  <si>
    <t>24</t>
  </si>
  <si>
    <t>968071136.S</t>
  </si>
  <si>
    <t>Vyvesenie kovového krídla vrát do suti plochy do 4 m2</t>
  </si>
  <si>
    <t>1081732952</t>
  </si>
  <si>
    <t>kovové,plechové dvere</t>
  </si>
  <si>
    <t>25</t>
  </si>
  <si>
    <t>968072246.S1</t>
  </si>
  <si>
    <t>Vybúranie kovových rámov okien jednoduchých,vr.parapetov</t>
  </si>
  <si>
    <t>-796855665</t>
  </si>
  <si>
    <t>2,39*1,88</t>
  </si>
  <si>
    <t>2,39*2,4*2</t>
  </si>
  <si>
    <t>26</t>
  </si>
  <si>
    <t>968072455.S</t>
  </si>
  <si>
    <t>Vybúranie kovových dverových zárubní plochy do 2 m2,  -0,07600t</t>
  </si>
  <si>
    <t>964596603</t>
  </si>
  <si>
    <t>1*0,9*1,97</t>
  </si>
  <si>
    <t>(2+2)*0,8*1,97</t>
  </si>
  <si>
    <t>(2+2)*0,6*1,97</t>
  </si>
  <si>
    <t>27</t>
  </si>
  <si>
    <t>968072456.S</t>
  </si>
  <si>
    <t>Vybúranie kovových dverových zárubní plochy nad 2 m2,  -0,06300t</t>
  </si>
  <si>
    <t>-1649363994</t>
  </si>
  <si>
    <t>1,45*1,97*3</t>
  </si>
  <si>
    <t>kovové plechové dvere</t>
  </si>
  <si>
    <t>2*2</t>
  </si>
  <si>
    <t>28</t>
  </si>
  <si>
    <t>968072641.S</t>
  </si>
  <si>
    <t>Vybúranie kovových/plastových stien plných, zasklených alebo výkladných,  -0,02500t</t>
  </si>
  <si>
    <t>1881317909</t>
  </si>
  <si>
    <t>presklená stena SH 2100mm</t>
  </si>
  <si>
    <t>1,25*(4,646+1)</t>
  </si>
  <si>
    <t>29</t>
  </si>
  <si>
    <t>968072875.Sr</t>
  </si>
  <si>
    <t>Vybúranie mreží kovových</t>
  </si>
  <si>
    <t>909322313</t>
  </si>
  <si>
    <t>1*2,1</t>
  </si>
  <si>
    <t>30</t>
  </si>
  <si>
    <t>968081125.S</t>
  </si>
  <si>
    <t>Vyvesenie plastového dverného krídla do suti plochy do 2 m2, -0,02600t</t>
  </si>
  <si>
    <t>614450888</t>
  </si>
  <si>
    <t>"plastové dvere 900/1970</t>
  </si>
  <si>
    <t>31</t>
  </si>
  <si>
    <t>968082455.S</t>
  </si>
  <si>
    <t>Vybúranie plastových dverových zárubní plochy do 2 m2,  -0,08400t</t>
  </si>
  <si>
    <t>-877392470</t>
  </si>
  <si>
    <t xml:space="preserve">plastové dvere </t>
  </si>
  <si>
    <t>0,9*1,97</t>
  </si>
  <si>
    <t>32</t>
  </si>
  <si>
    <t>971033531.S</t>
  </si>
  <si>
    <t>Vybúranie otvorov v murive tehl. plochy do 1 m2 hr. do 150 mm,  -0,28100t</t>
  </si>
  <si>
    <t>1001642472</t>
  </si>
  <si>
    <t>rozšírenie otvorov</t>
  </si>
  <si>
    <t>0,9*1</t>
  </si>
  <si>
    <t>(3*0,9-2,1*0,9)*2</t>
  </si>
  <si>
    <t>33</t>
  </si>
  <si>
    <t>971033631.S</t>
  </si>
  <si>
    <t>Vybúranie otvorov v murive tehl. plochy do 4 m2 hr. do 150 mm,  -0,27000t</t>
  </si>
  <si>
    <t>1270000525</t>
  </si>
  <si>
    <t>1,1*1,1</t>
  </si>
  <si>
    <t>2,1*1,1</t>
  </si>
  <si>
    <t>34</t>
  </si>
  <si>
    <t>971036020.S</t>
  </si>
  <si>
    <t>Jadrové vrty diamantovými korunkami do D 250 mm do stien - murivo tehlové -0,00079t</t>
  </si>
  <si>
    <t>cm</t>
  </si>
  <si>
    <t>1590310100</t>
  </si>
  <si>
    <t>prieraz VZT D250,hr. steny375mm</t>
  </si>
  <si>
    <t>37,5*2</t>
  </si>
  <si>
    <t>35</t>
  </si>
  <si>
    <t>971055008.SR</t>
  </si>
  <si>
    <t>Rezanie tehlovej steny hr.do 150mm</t>
  </si>
  <si>
    <t>-1003084067</t>
  </si>
  <si>
    <t>(2*2+1*2)*2</t>
  </si>
  <si>
    <t>1,1*4</t>
  </si>
  <si>
    <t>(0,9*2+1)*2</t>
  </si>
  <si>
    <t>(0,9*2+0,9)*2</t>
  </si>
  <si>
    <t>2,1*2+1,1*2</t>
  </si>
  <si>
    <t>36</t>
  </si>
  <si>
    <t>976061111.S</t>
  </si>
  <si>
    <t>Vybúranie drevených zábradlí a madiel,  -0,01600t</t>
  </si>
  <si>
    <t>-459008589</t>
  </si>
  <si>
    <t>0,996/cos(30)</t>
  </si>
  <si>
    <t>37</t>
  </si>
  <si>
    <t>97608531s</t>
  </si>
  <si>
    <t>Demontáž technického vybavenia a mobiliáru ( tech.zariadenia,turnikety,nábytok),vr. odvozu a likvidácie,kontajner 5m3</t>
  </si>
  <si>
    <t>-871427988</t>
  </si>
  <si>
    <t>38</t>
  </si>
  <si>
    <t>978013191.S</t>
  </si>
  <si>
    <t>Otlčenie omietok stien vnútorných vápenných alebo vápennocementových v rozsahu do 100 %,  -0,04600t</t>
  </si>
  <si>
    <t>-1102734872</t>
  </si>
  <si>
    <t>39</t>
  </si>
  <si>
    <t>978059531.S</t>
  </si>
  <si>
    <t>Odsekanie a odobratie obkladov stien z obkladačiek vnútorných vrátane podkladovej omietky nad 2 m2,  -0,06800t</t>
  </si>
  <si>
    <t>-1345185200</t>
  </si>
  <si>
    <t>11,15+7,25+9,75+9,9+8,6+7+7,64+8,8+10+8,4+27,6+16,8</t>
  </si>
  <si>
    <t>979081111.S</t>
  </si>
  <si>
    <t>Odvoz sutiny a vybúraných hmôt na skládku do 1 km</t>
  </si>
  <si>
    <t>t</t>
  </si>
  <si>
    <t>-978191206</t>
  </si>
  <si>
    <t>41</t>
  </si>
  <si>
    <t>979081121.S</t>
  </si>
  <si>
    <t>Odvoz sutiny a vybúraných hmôt na skládku za každý ďalší 1 km-uvažované do 15km,dodávateľ zohľadní v JC podľa svojich možností</t>
  </si>
  <si>
    <t>817139311</t>
  </si>
  <si>
    <t>123,365*14 'Prepočítané koeficientom množstva</t>
  </si>
  <si>
    <t>42</t>
  </si>
  <si>
    <t>979082111.S</t>
  </si>
  <si>
    <t>Vnútrostavenisková doprava sutiny a vybúraných hmôt do 10 m</t>
  </si>
  <si>
    <t>-899708168</t>
  </si>
  <si>
    <t>43</t>
  </si>
  <si>
    <t>979082121.S</t>
  </si>
  <si>
    <t>Vnútrostavenisková doprava sutiny a vybúraných hmôt za každých ďalších 5 m</t>
  </si>
  <si>
    <t>-1017955047</t>
  </si>
  <si>
    <t>123,365*4 'Prepočítané koeficientom množstva</t>
  </si>
  <si>
    <t>44</t>
  </si>
  <si>
    <t>979089012.S</t>
  </si>
  <si>
    <t>Poplatok za skládku - betón, tehly, dlaždice (17 01) ostatné</t>
  </si>
  <si>
    <t>343822129</t>
  </si>
  <si>
    <t>99</t>
  </si>
  <si>
    <t>Presun hmôt HSV</t>
  </si>
  <si>
    <t>45</t>
  </si>
  <si>
    <t>999281111.S</t>
  </si>
  <si>
    <t>Presun hmôt pre opravy a údržbu objektov vrátane vonkajších plášťov výšky do 25 m</t>
  </si>
  <si>
    <t>-1526922192</t>
  </si>
  <si>
    <t>PSV</t>
  </si>
  <si>
    <t>Práce a dodávky PSV</t>
  </si>
  <si>
    <t>763</t>
  </si>
  <si>
    <t>Konštrukcie - drevostavby</t>
  </si>
  <si>
    <t>46</t>
  </si>
  <si>
    <t>763115512</t>
  </si>
  <si>
    <t>Priečka SDK Rigips hr. 100 mm dvojito opláštená doskami RB 2x12,5 mm s tep. izoláciou, CW 50</t>
  </si>
  <si>
    <t>421441425</t>
  </si>
  <si>
    <t>3,6*(2,6+1,5+0,5+1,8)</t>
  </si>
  <si>
    <t>-2,1*1,8  "ZS05</t>
  </si>
  <si>
    <t>"Pozn.:  vrátane rohových a ukončovacích líšt, presieťkovania a prebrúsenia ,vrátane silikonovania spojov,kvalita povrchu Q4</t>
  </si>
  <si>
    <t>47</t>
  </si>
  <si>
    <t>763115512P</t>
  </si>
  <si>
    <t>SDK žiletka spustená zo stropu pre kotvenie ZS, hr. 100 mm dvojito opláštená doskami RF 2x12,5 mm s tep. izoláciou, CW 50</t>
  </si>
  <si>
    <t>1199675914</t>
  </si>
  <si>
    <t>"ZS01</t>
  </si>
  <si>
    <t>0,7*(3,27+5,4)</t>
  </si>
  <si>
    <t>"ZS02</t>
  </si>
  <si>
    <t>0,7*2,575</t>
  </si>
  <si>
    <t>"ZS03,04</t>
  </si>
  <si>
    <t>0,7*(3,93+6,285)</t>
  </si>
  <si>
    <t>48</t>
  </si>
  <si>
    <t>763115512R</t>
  </si>
  <si>
    <t>SDK žiletka spustená zo stropu pre kotvenie ZS, hr. 100 mm dvojito opláštená doskami RB 2x12,5 mm s tep. izoláciou, CW 50</t>
  </si>
  <si>
    <t>53236242</t>
  </si>
  <si>
    <t>"ZS06</t>
  </si>
  <si>
    <t>0,7*2,84</t>
  </si>
  <si>
    <t>"ZS07</t>
  </si>
  <si>
    <t>0,7*5,425</t>
  </si>
  <si>
    <t>49</t>
  </si>
  <si>
    <t>763115513</t>
  </si>
  <si>
    <t>Priečka SDK Rigips hr. 125 mm dvojito opláštená doskami RB 2x12,5 mm s tep. izoláciou, CW 75</t>
  </si>
  <si>
    <t>-304099231</t>
  </si>
  <si>
    <t>3,6*2,75</t>
  </si>
  <si>
    <t xml:space="preserve">"Pozn.:  vrátane rohových a ukončovacích líšt, presieťkovania a prebrúsenia ,vrátane silikonovania spojov ,kvalita povrchu Q4 </t>
  </si>
  <si>
    <t>50</t>
  </si>
  <si>
    <t>763115514R</t>
  </si>
  <si>
    <t>SDK žiletka spustená zo stropu pre kotvenie ZS, hr. 150 mm dvojito opláštená doskami RB 2x12,5 mm s tep. izoláciou, CW 100</t>
  </si>
  <si>
    <t>-1019653449</t>
  </si>
  <si>
    <t>1*6,925</t>
  </si>
  <si>
    <t xml:space="preserve">"Pozn.:  vrátane rohových a ukončovacích líšt, presieťkovania a prebrúsenia ,vrátane silikonovania spojov,kvalita povrchu Q4  </t>
  </si>
  <si>
    <t>51</t>
  </si>
  <si>
    <t>763115613.S</t>
  </si>
  <si>
    <t>Priečka SDK hr. 125 mm, kca CW+UW 75, dvojito opláštená doskou protipožiarnou DF 2x12,5 mm, TI 75 mm</t>
  </si>
  <si>
    <t>-586255525</t>
  </si>
  <si>
    <t>uzatvorenie otvoru mč.107a</t>
  </si>
  <si>
    <t>52</t>
  </si>
  <si>
    <t>763137165PD01</t>
  </si>
  <si>
    <t>Kazetový podhľad akustický s napoly skrytým roštom 1200x600/300/150 x 20mm,farba biela-PD01</t>
  </si>
  <si>
    <t>1180045178</t>
  </si>
  <si>
    <t>9,2+51,3+8,1+16,2+17,2+14,7+12,5+9,7+13,9+49,5+18,4</t>
  </si>
  <si>
    <t>53</t>
  </si>
  <si>
    <t>763137165PD02</t>
  </si>
  <si>
    <t>Kazetový podhľad akustický so zapustenám roštom 1200x600x20mm,farba biela-PD02</t>
  </si>
  <si>
    <t>-1321290454</t>
  </si>
  <si>
    <t>13,7+9,4+17,5+15,8+13,2+9,5+2,9+1,8+19</t>
  </si>
  <si>
    <t>54</t>
  </si>
  <si>
    <t>763137165SU1</t>
  </si>
  <si>
    <t>Prieraz cez SDK stenu,priemer 250mm,vrátane vyspravenia a začistenia</t>
  </si>
  <si>
    <t>-1626731761</t>
  </si>
  <si>
    <t>2+2+2+2</t>
  </si>
  <si>
    <t>55</t>
  </si>
  <si>
    <t>998763401.S</t>
  </si>
  <si>
    <t>Presun hmôt pre sadrokartónové konštrukcie v stavbách (objektoch) výšky do 7 m</t>
  </si>
  <si>
    <t>%</t>
  </si>
  <si>
    <t>665575428</t>
  </si>
  <si>
    <t>766</t>
  </si>
  <si>
    <t>Konštrukcie stolárske</t>
  </si>
  <si>
    <t>56</t>
  </si>
  <si>
    <t>766411111.D1L</t>
  </si>
  <si>
    <t>M+D Int.dvere protipožiarne EW30/D3+C,lavé,drevené,plné,hladké,f.biela matná,obložková zárubeň,biela matná,cylindr.zámok,klučka/klučka,900x1970mm,bližšia špec.vid PD-D1</t>
  </si>
  <si>
    <t>-195585445</t>
  </si>
  <si>
    <t>57</t>
  </si>
  <si>
    <t>766411111.D1P</t>
  </si>
  <si>
    <t>M+D Int.dvere protipožiarne EW30/D3+C,pravé,drevené,plné,hladké,f.biela matná,obložková zárubeň,biela matná,cylindr.zámok,klučka/klučka,900x1970mm,bližšia špec.vid PD-D1</t>
  </si>
  <si>
    <t>-158697373</t>
  </si>
  <si>
    <t>58</t>
  </si>
  <si>
    <t>766411111.D2L</t>
  </si>
  <si>
    <t>M+D Int.dvere protipožiarne EW30/D3-C,lavé,drevené,plné,hladké,f.biela matná,obložková zárubeň,biela matná,cylindr.zámok,klučka/klučka,800x1970mm,bližšia špec.vid PD-D2</t>
  </si>
  <si>
    <t>-804606591</t>
  </si>
  <si>
    <t>59</t>
  </si>
  <si>
    <t>766411111.D3</t>
  </si>
  <si>
    <t>M+D Int.dvere protipožiarne EW30/D3-C,K,dvojkrídlové,drevené,plné,hladké,f.biela matná,obložková zárubeň,biela matná,cylindr.zámok,klučka/klučka,1450x1970mm,bližšia špec.vid PD-D3</t>
  </si>
  <si>
    <t>-1485964379</t>
  </si>
  <si>
    <t>60</t>
  </si>
  <si>
    <t>766411111.D4L</t>
  </si>
  <si>
    <t>M+D Int.dvere s nadsvetlíkom-číre sklo,lavé,drevené,plné,hladké,f.biela matná,obložková zárubeň,biela matná,bezp.zámok,gula/klučka,900x2100+900mm,bližšia špec.vid PD-D4</t>
  </si>
  <si>
    <t>-614965978</t>
  </si>
  <si>
    <t>61</t>
  </si>
  <si>
    <t>766411111.D4P</t>
  </si>
  <si>
    <t>M+D Int.dvere s nadsvetlíkom-číre sklo,protipožiarne EW30/D3-C,lavé,drevené,plné,hladké,f.biela matná,obložková zárubeň,biela matná,bezp.zámok,gula/klučka,900x2100+900mm,bližšia špec.vid PD-D4</t>
  </si>
  <si>
    <t>-143958403</t>
  </si>
  <si>
    <t>766411111.D5L</t>
  </si>
  <si>
    <t>M+D Int.dvere s nadsvetlíkom-číre sklo,lavé,drevené,plné,hladké,f.biela matná,obložková zárubeň,biela matná,bezp.zámok,klučka/klučka,800x2100+900mm,bližšia špec.vid PD-D5</t>
  </si>
  <si>
    <t>-1829677996</t>
  </si>
  <si>
    <t>63</t>
  </si>
  <si>
    <t>766411111.D5P</t>
  </si>
  <si>
    <t>M+D Int.dvere s nadsvetlíkom-číre sklo,pravé,drevené,plné,hladké,f.biela matná,obložková zárubeň,biela matná,bezp.zámok,klučka/klučka,800x2100+900mm,bližšia špec.vid PD-D5</t>
  </si>
  <si>
    <t>459816776</t>
  </si>
  <si>
    <t>64</t>
  </si>
  <si>
    <t>766411111.D6</t>
  </si>
  <si>
    <t>M+D Int.dvere,lavé,drevené,plné,hladké,f.biela matná,obložková zárubeň,biela matná,WC zámok,klučka/klučka,600x1970mm,bližšia špec.vid PD-D6</t>
  </si>
  <si>
    <t>1486615391</t>
  </si>
  <si>
    <t>65</t>
  </si>
  <si>
    <t>998766201.S</t>
  </si>
  <si>
    <t>Presun hmot pre konštrukcie stolárske v objektoch výšky do 6 m</t>
  </si>
  <si>
    <t>1055396027</t>
  </si>
  <si>
    <t>767</t>
  </si>
  <si>
    <t>Konštrukcie doplnkové kovové</t>
  </si>
  <si>
    <t>66</t>
  </si>
  <si>
    <t>767111110</t>
  </si>
  <si>
    <t>M+D Int.čistiaca rohož,f.sivá,hrúbka rohože sa určí na mieste,vrátane rámu a príslušenstva</t>
  </si>
  <si>
    <t>-1680980084</t>
  </si>
  <si>
    <t>"P04</t>
  </si>
  <si>
    <t>67</t>
  </si>
  <si>
    <t>76711111DS01</t>
  </si>
  <si>
    <t>M+D Hliníkové bezp.dvere,číre bezp.trojsklo,rám hliník f.biela matná,cylindr.zámok,klučka/klučka,1750x2200mm,vrátane príslušenstva,napojenia,kotvenia,bližšia špec.vid PD-DS01</t>
  </si>
  <si>
    <t>-1584280083</t>
  </si>
  <si>
    <t>68</t>
  </si>
  <si>
    <t>76711111O1</t>
  </si>
  <si>
    <t>-2078496284</t>
  </si>
  <si>
    <t>69</t>
  </si>
  <si>
    <t>76711111O2</t>
  </si>
  <si>
    <t>-451623784</t>
  </si>
  <si>
    <t>70</t>
  </si>
  <si>
    <t>76711111O3</t>
  </si>
  <si>
    <t>M+D Hliníkové okno výletové,číre bezp.trojsklo,protipožiarne EW30/D3+C,rám hliník f.biela matná,výsuvné,1100x1100mm,vrátane príslušenstva,bližšia špec.vid PD-O3</t>
  </si>
  <si>
    <t>1406514709</t>
  </si>
  <si>
    <t>76711111ZS01</t>
  </si>
  <si>
    <t>M+D Zasklená stena v drevenom ráme,číre kalené dvojsklo požiarne sklo EI 45/D1+mliečne sklo od v.1500mm,fix,8570x3000mm,vrátane príslušenstva,napojenia,kotvenia,bližšia špec.vid PD-ZS01</t>
  </si>
  <si>
    <t>1826315811</t>
  </si>
  <si>
    <t>72</t>
  </si>
  <si>
    <t>76711111ZS02</t>
  </si>
  <si>
    <t>M+D Zasklená stena v hliníkovom ráme,číre kalené dvojsklo protipožiarne EI45/D1+mliečne sklo do v.1500mm,fix,2575x3000mm,vrátane príslušenstva,napojenia,kotvenia,bližšia špec.vid PD-ZS02</t>
  </si>
  <si>
    <t>-178240330</t>
  </si>
  <si>
    <t>73</t>
  </si>
  <si>
    <t>76711111ZS03</t>
  </si>
  <si>
    <t>M+D Zasklená stena v hliníkovom ráme,číre kalené dvojsklo protipožiarne EI45/D1+mliečne sklo do v.1500mm,fix,3930x3000mm,vrátane príslušenstva,napojenia,kotvenia,bližšia špec.vid PD-ZS03</t>
  </si>
  <si>
    <t>468058728</t>
  </si>
  <si>
    <t>74</t>
  </si>
  <si>
    <t>76711111ZS04</t>
  </si>
  <si>
    <t>M+D Zasklená stena v hliníkovom ráme,číre kalené dvojsklo protipožiarne EI45/D1,fix+otv.dvere+rám bez výplne,6285x3000mm,vrátane príslušenstva,napojenia,kotvenia,kovania,p.ú.,bližšia špec.vid PD-ZS04</t>
  </si>
  <si>
    <t>-1964982165</t>
  </si>
  <si>
    <t>75</t>
  </si>
  <si>
    <t>76711111ZS05</t>
  </si>
  <si>
    <t>M+D Zasklená stena hliníková,číre kalené dvojsklo,fix+posuvné dvere,1800x2100mm,vrátane príslušenstva,napojenia,kotvenia,kovania,p.ú.,bližšia špec.vid PD-ZS05</t>
  </si>
  <si>
    <t>1257462376</t>
  </si>
  <si>
    <t>76</t>
  </si>
  <si>
    <t>76711111ZS06</t>
  </si>
  <si>
    <t>M+D Zasklená stena v drevenom ráme,polykarbonátová výplň,fix+otv. dvere,2840x3000mm,vrátane príslušenstva,napojenia,kotvenia,kovania,p.ú.,bližšia špec.vid PD-ZS06</t>
  </si>
  <si>
    <t>-690928385</t>
  </si>
  <si>
    <t>77</t>
  </si>
  <si>
    <t>76711111ZS07</t>
  </si>
  <si>
    <t>M+D Zasklená stena v drevenom ráme,polykarbonátová výplň,fix+otv. dvere,5425x3000mm,vrátane príslušenstva,napojenia,kotvenia,kovania,p.ú.,bližšia špec.vid PD-ZS07</t>
  </si>
  <si>
    <t>1713199295</t>
  </si>
  <si>
    <t>78</t>
  </si>
  <si>
    <t>767212801.SR</t>
  </si>
  <si>
    <t>Demontáž ext.oceľového schodiska,4x175x300mm,š.2350mm,vr.kotvenia,zábradlia,odvozu a likvidácie</t>
  </si>
  <si>
    <t>1315790065</t>
  </si>
  <si>
    <t>79</t>
  </si>
  <si>
    <t>7673118110</t>
  </si>
  <si>
    <t xml:space="preserve">M+D Prechodová podlahová  lišta   </t>
  </si>
  <si>
    <t>1582208207</t>
  </si>
  <si>
    <t>6,5</t>
  </si>
  <si>
    <t>80</t>
  </si>
  <si>
    <t>7673118111.1</t>
  </si>
  <si>
    <t xml:space="preserve">M+D Hliníková ukončujúca L lišta </t>
  </si>
  <si>
    <t>-1713065599</t>
  </si>
  <si>
    <t>3,4</t>
  </si>
  <si>
    <t>81</t>
  </si>
  <si>
    <t>767581802.S</t>
  </si>
  <si>
    <t>Demontáž podhľadov lamiel,  -0,00400t</t>
  </si>
  <si>
    <t>-523644259</t>
  </si>
  <si>
    <t>161</t>
  </si>
  <si>
    <t>82</t>
  </si>
  <si>
    <t>767582800.S</t>
  </si>
  <si>
    <t>Demontáž podhľadov roštov,  -0,00200t</t>
  </si>
  <si>
    <t>410070839</t>
  </si>
  <si>
    <t>83</t>
  </si>
  <si>
    <t>767583143.Z</t>
  </si>
  <si>
    <t>M+D Nerezové zábradlie z kruh.profilov D=30mm,vr.kotvenia-Z1</t>
  </si>
  <si>
    <t>1028939809</t>
  </si>
  <si>
    <t>1,273*3</t>
  </si>
  <si>
    <t>84</t>
  </si>
  <si>
    <t>767583143.Z2</t>
  </si>
  <si>
    <t>M+D Oceľové ext.schodisko-schodnica z ploch.ocele 50mm,pororošt.stupne hr.40mm,zábradlie z oceľ.profilov 50x10mm á 100mm,vr.základu,kotvenia,p.ú,bližšia špec.vid PD-Z</t>
  </si>
  <si>
    <t>-73203484</t>
  </si>
  <si>
    <t>85</t>
  </si>
  <si>
    <t>767583143.Z3</t>
  </si>
  <si>
    <t>M+D Šikmá schodisková plošina, vr.príslušenstva</t>
  </si>
  <si>
    <t>-1009236110</t>
  </si>
  <si>
    <t>86</t>
  </si>
  <si>
    <t>998767201.S</t>
  </si>
  <si>
    <t>Presun hmôt pre kovové stavebné doplnkové konštrukcie v objektoch výšky do 6 m</t>
  </si>
  <si>
    <t>-1296302471</t>
  </si>
  <si>
    <t>771</t>
  </si>
  <si>
    <t>Podlahy z dlaždíc</t>
  </si>
  <si>
    <t>87</t>
  </si>
  <si>
    <t>771411010.Sr</t>
  </si>
  <si>
    <t>Montáž soklíkov z obkladačiek keramických v.100mm,vrátane škárovania a profilov</t>
  </si>
  <si>
    <t>1533207528</t>
  </si>
  <si>
    <t>93</t>
  </si>
  <si>
    <t>88</t>
  </si>
  <si>
    <t>597740000100.Sr</t>
  </si>
  <si>
    <t>Keramický sokel v.100mm</t>
  </si>
  <si>
    <t>-1745167818</t>
  </si>
  <si>
    <t>93*1,03</t>
  </si>
  <si>
    <t>89</t>
  </si>
  <si>
    <t>7715751071</t>
  </si>
  <si>
    <t>Oprava travertínovej dlažby-hlbkové čistenie,tmelenie,leštenie, impregnácia, vr.soklov</t>
  </si>
  <si>
    <t>-767129205</t>
  </si>
  <si>
    <t>"P01</t>
  </si>
  <si>
    <t>186</t>
  </si>
  <si>
    <t>90</t>
  </si>
  <si>
    <t>998771201.S</t>
  </si>
  <si>
    <t>Presun hmôt pre podlahy z dlaždíc v objektoch výšky do 6m</t>
  </si>
  <si>
    <t>1914794386</t>
  </si>
  <si>
    <t>772</t>
  </si>
  <si>
    <t>Podlahy z prírodného a konglomerovaného kameňa</t>
  </si>
  <si>
    <t>91</t>
  </si>
  <si>
    <t>772501140.Sr</t>
  </si>
  <si>
    <t>Kladenie dlažby z kameňa,vrátane špárovania a profilov</t>
  </si>
  <si>
    <t>-639401547</t>
  </si>
  <si>
    <t>"P02</t>
  </si>
  <si>
    <t>92</t>
  </si>
  <si>
    <t>592460023550R</t>
  </si>
  <si>
    <t>Travertínová/betonová dlažba hr.12mm,f.béžová,prispôsobiť jestvujúcej</t>
  </si>
  <si>
    <t>690977089</t>
  </si>
  <si>
    <t>P02*1,05</t>
  </si>
  <si>
    <t>998772201.S</t>
  </si>
  <si>
    <t>Presun hmôt pre kamennú dlažbu v objektoch výšky do 6 m</t>
  </si>
  <si>
    <t>-396176934</t>
  </si>
  <si>
    <t>776</t>
  </si>
  <si>
    <t>Podlahy povlakové</t>
  </si>
  <si>
    <t>94</t>
  </si>
  <si>
    <t>776411000.SR</t>
  </si>
  <si>
    <t>M+D Soklová lišta ku kaučukovej podlahe,v.100mm,f.biela</t>
  </si>
  <si>
    <t>1717499064</t>
  </si>
  <si>
    <t>60*1,03</t>
  </si>
  <si>
    <t>95</t>
  </si>
  <si>
    <t>776511820.S1</t>
  </si>
  <si>
    <t>Odstránenie povlakových podláh z nášľapnej plochy lepených,vr.soklov a zvyškov lepidla</t>
  </si>
  <si>
    <t>-695386777</t>
  </si>
  <si>
    <t>8,1</t>
  </si>
  <si>
    <t>96</t>
  </si>
  <si>
    <t>776521260.Sr</t>
  </si>
  <si>
    <t>Lepenie povlakových podláh kaučukových zo štvorcov</t>
  </si>
  <si>
    <t>1537928763</t>
  </si>
  <si>
    <t>"P03</t>
  </si>
  <si>
    <t>97</t>
  </si>
  <si>
    <t>284130001100.Sr</t>
  </si>
  <si>
    <t>Kaučuková podlaha/štvorce,hr.3,5mm, f.béžová so vsypom</t>
  </si>
  <si>
    <t>-1188130618</t>
  </si>
  <si>
    <t>P03*1,04</t>
  </si>
  <si>
    <t>98</t>
  </si>
  <si>
    <t>998776201.S</t>
  </si>
  <si>
    <t>Presun hmôt pre podlahy povlakové v objektoch výšky do 6 m</t>
  </si>
  <si>
    <t>-1139899631</t>
  </si>
  <si>
    <t>781</t>
  </si>
  <si>
    <t>Obklady</t>
  </si>
  <si>
    <t>7814450180</t>
  </si>
  <si>
    <t>Montáž obkladov vnútor. stien z obkladačiek kladených do tmelu,vrátane všetkých potrebných profilov a špárovania a vrtania otvorov do ker.obkladu, príp.rezania vod.lúčom</t>
  </si>
  <si>
    <t>1833431555</t>
  </si>
  <si>
    <t>výmera z PD</t>
  </si>
  <si>
    <t xml:space="preserve">"Pozn.:  vrátane všetkých potrebných profilov a špárovania   </t>
  </si>
  <si>
    <t>"pozn.: vrátane vŕtania otvorov do keramického materiálu</t>
  </si>
  <si>
    <t>100</t>
  </si>
  <si>
    <t>59762800001.1</t>
  </si>
  <si>
    <t>Obklad keramický  - podľa výberu investora</t>
  </si>
  <si>
    <t>253240664</t>
  </si>
  <si>
    <t>KO*1,03</t>
  </si>
  <si>
    <t>101</t>
  </si>
  <si>
    <t>998781201.S</t>
  </si>
  <si>
    <t>Presun hmôt pre obklady keramické v objektoch výšky do 6 m</t>
  </si>
  <si>
    <t>-1208579693</t>
  </si>
  <si>
    <t>783</t>
  </si>
  <si>
    <t>Nátery</t>
  </si>
  <si>
    <t>102</t>
  </si>
  <si>
    <t>783801812.S</t>
  </si>
  <si>
    <t>Odstránenie starých náterov z omietok oškrabaním s obrúsením stien</t>
  </si>
  <si>
    <t>1484777775</t>
  </si>
  <si>
    <t>olejový náter</t>
  </si>
  <si>
    <t>mč101-104</t>
  </si>
  <si>
    <t>1,2*(0,996+0,66+16,653+52,07+2,8)</t>
  </si>
  <si>
    <t>-0,36*5,47</t>
  </si>
  <si>
    <t>-1,2*(1,45+2,1+0,7+0,9+0,9+1,45+1*2+1)</t>
  </si>
  <si>
    <t>-0,3*1,1</t>
  </si>
  <si>
    <t>2*(6,779*2+2,1*2)</t>
  </si>
  <si>
    <t>-2*(1,45*2+0,9*2+1,1)</t>
  </si>
  <si>
    <t>784</t>
  </si>
  <si>
    <t>Dokončovacie práce - maľby</t>
  </si>
  <si>
    <t>103</t>
  </si>
  <si>
    <t>784410100.S</t>
  </si>
  <si>
    <t>Penetrovanie jednonásobné jemnozrnných podkladov výšky do 3,80 m</t>
  </si>
  <si>
    <t>2147315361</t>
  </si>
  <si>
    <t>104</t>
  </si>
  <si>
    <t>784418011.S</t>
  </si>
  <si>
    <t>Zakrývanie otvorov, podláh a zariadení fóliou v miestnostiach alebo na schodisku</t>
  </si>
  <si>
    <t>910820333</t>
  </si>
  <si>
    <t>jestv.okná,ZS,dvere</t>
  </si>
  <si>
    <t>2,39*5,47+3,7*(2,14+1,35+2,85)</t>
  </si>
  <si>
    <t>3*(2,49+2,27)*2</t>
  </si>
  <si>
    <t>0,6*0,6*2</t>
  </si>
  <si>
    <t>2,4*1,2</t>
  </si>
  <si>
    <t>3*4,8*2</t>
  </si>
  <si>
    <t>3*2,5*2</t>
  </si>
  <si>
    <t>3*2,1</t>
  </si>
  <si>
    <t>2,1*0,9*4</t>
  </si>
  <si>
    <t>105</t>
  </si>
  <si>
    <t>784418012.S</t>
  </si>
  <si>
    <t>Zakrývanie podláh a zariadení papierom v miestnostiach alebo na schodisku</t>
  </si>
  <si>
    <t>1591608650</t>
  </si>
  <si>
    <t xml:space="preserve">ochrana podlahy </t>
  </si>
  <si>
    <t>mč102,103,104</t>
  </si>
  <si>
    <t>114,86+17,2+14,7</t>
  </si>
  <si>
    <t>106</t>
  </si>
  <si>
    <t>784418012.Sr</t>
  </si>
  <si>
    <t>Ochrana umeleckého diela počas rekonštrukcie-demontáž alebo zakrytie</t>
  </si>
  <si>
    <t>1660514953</t>
  </si>
  <si>
    <t>3,23*5,5</t>
  </si>
  <si>
    <t>107</t>
  </si>
  <si>
    <t>784452271.S</t>
  </si>
  <si>
    <t>Maľby z maliarskych zmesí na vodnej báze, ručne nanášané dvojnásobné základné na podklad jemnozrnný výšky do 3,80 m</t>
  </si>
  <si>
    <t>-627648764</t>
  </si>
  <si>
    <t>STENY</t>
  </si>
  <si>
    <t>nové murivo(NS)</t>
  </si>
  <si>
    <t>(2-1,2)*1,1</t>
  </si>
  <si>
    <t>sdk</t>
  </si>
  <si>
    <t>(3,1-1,2)*2,334</t>
  </si>
  <si>
    <t>-(2,1-1,2)*1,8  "ZS</t>
  </si>
  <si>
    <t>ns</t>
  </si>
  <si>
    <t xml:space="preserve">(2,1-1,2)*(0,25+0,3) </t>
  </si>
  <si>
    <t>SDK</t>
  </si>
  <si>
    <t>(3,6-1,2)*2,334</t>
  </si>
  <si>
    <t>(3,6-1,2)*2,75</t>
  </si>
  <si>
    <t>NS</t>
  </si>
  <si>
    <t>(2,1-1,2)*0,45  "zamurovka</t>
  </si>
  <si>
    <t>(3,6-1,2)*9,279</t>
  </si>
  <si>
    <t>-(3-1,2)*(2,838+2,353)</t>
  </si>
  <si>
    <t>(3,6-1,2)*8,385</t>
  </si>
  <si>
    <t>-(3-2,1)*(2,838+2,796)</t>
  </si>
  <si>
    <t>(2,1-1,2)*(0,45+0,25+0,3) "zamurovka</t>
  </si>
  <si>
    <t>(2-1,2)*0,7</t>
  </si>
  <si>
    <t>"SDK žiletky</t>
  </si>
  <si>
    <t>0,7*(3,27+5,4)*2</t>
  </si>
  <si>
    <t>0,7*2,575*2</t>
  </si>
  <si>
    <t>0,7*(3,93+6,285)*2</t>
  </si>
  <si>
    <t>0,7*2,84*2</t>
  </si>
  <si>
    <t>0,7*5,425*2</t>
  </si>
  <si>
    <t>0,6*6,925*2</t>
  </si>
  <si>
    <t>"STROPY</t>
  </si>
  <si>
    <t>8,3</t>
  </si>
  <si>
    <t>108</t>
  </si>
  <si>
    <t>784452271.SR</t>
  </si>
  <si>
    <t>Maľby umývateľné</t>
  </si>
  <si>
    <t>-895167764</t>
  </si>
  <si>
    <t>(1,2)*1,1</t>
  </si>
  <si>
    <t>(1,2)*2,334</t>
  </si>
  <si>
    <t>-(1,2)*1,8  "ZS</t>
  </si>
  <si>
    <t xml:space="preserve">(1,2)*(0,25+0,3) </t>
  </si>
  <si>
    <t>(1,2)*2,75</t>
  </si>
  <si>
    <t>1,2*1</t>
  </si>
  <si>
    <t>(1,2)*0,45  "zamurovka</t>
  </si>
  <si>
    <t>(1,2)*9,279</t>
  </si>
  <si>
    <t>-(1,2)*(2,838+2,353)</t>
  </si>
  <si>
    <t>(1,2)*8,385</t>
  </si>
  <si>
    <t>-(2,1)*(2,838+2,796)</t>
  </si>
  <si>
    <t>(1,2)*(0,45+0,25+0,3) "zamurovka</t>
  </si>
  <si>
    <t>(1,2)*0,7</t>
  </si>
  <si>
    <t>109</t>
  </si>
  <si>
    <t>7844529172</t>
  </si>
  <si>
    <t>M+D Betónová stierka, vrátane prípravy podkladu podľa technologického predpisu stierky</t>
  </si>
  <si>
    <t>26748908</t>
  </si>
  <si>
    <t>"SDK</t>
  </si>
  <si>
    <t>3,1*6,921</t>
  </si>
  <si>
    <t>-3*5,425</t>
  </si>
  <si>
    <t>110</t>
  </si>
  <si>
    <t>784481010.S</t>
  </si>
  <si>
    <t>Stierka stien na podklad jemnozrnný výšky do 3,80 m</t>
  </si>
  <si>
    <t>-612489564</t>
  </si>
  <si>
    <t>stierka na SDK</t>
  </si>
  <si>
    <t>787</t>
  </si>
  <si>
    <t>Zasklievanie</t>
  </si>
  <si>
    <t>111</t>
  </si>
  <si>
    <t>787700803.S</t>
  </si>
  <si>
    <t>Vysklievanie výkladov skla plochého nad 3 do 6 m2,  -0,01700t</t>
  </si>
  <si>
    <t>-686976949</t>
  </si>
  <si>
    <t>3,75</t>
  </si>
  <si>
    <t>VP</t>
  </si>
  <si>
    <t xml:space="preserve">  Práce naviac</t>
  </si>
  <si>
    <t>PN</t>
  </si>
  <si>
    <t>02 - Vzduchotechnika</t>
  </si>
  <si>
    <t>D1 - ZARIADENIE I. - PRÍVOD VZDUCHU</t>
  </si>
  <si>
    <t xml:space="preserve">D2 - ZARIADENIE II. - ODVOD VZDUCHU </t>
  </si>
  <si>
    <t>D3 - ZARIADENIE III. - REKUPERAČNÉ JEDNOTKY</t>
  </si>
  <si>
    <t>D4 - ZARIADENIE IV: Dochladenie a dokurovanie prevádzky :                      1.02a - Vstupná hala : kaz</t>
  </si>
  <si>
    <t xml:space="preserve">D5 - ZARIADENIE V: Dochladenie a dokurovanie prevádzky :                        1.08 - Klientské centrum </t>
  </si>
  <si>
    <t>D6 - ZARIADENIE VI: Dochladenie a dokurovanie zasadačky 1.02c, kancelárií 1.09,1.10,1.12: nástenný multis</t>
  </si>
  <si>
    <t>D7 - ZARIADENIE VII: Chladenie serverovne 115:    MIDEA Xtreme Save SPLIT MG2X-18-SP,  INVERTER,  R32</t>
  </si>
  <si>
    <t>D1</t>
  </si>
  <si>
    <t>ZARIADENIE I. - PRÍVOD VZDUCHU</t>
  </si>
  <si>
    <t>Kovový tanierový ventil prívodný EDV  KI 200 s montážnym krúžkom    KKR 200</t>
  </si>
  <si>
    <t>Rúra  SPIRO Ø 200 -  30 % tvaroviek</t>
  </si>
  <si>
    <t>bm</t>
  </si>
  <si>
    <t>Rúra  SPIRO Ø 250 -  90 % tvaroviek</t>
  </si>
  <si>
    <t>Ohybná hadica SONOLEX Ø 250</t>
  </si>
  <si>
    <t>Tepelné izolácie prívodného potrubia vzduchu</t>
  </si>
  <si>
    <t>Pripojenie potrubia Ø 250 na ventily a na rozdelovacie kusy</t>
  </si>
  <si>
    <t>D2</t>
  </si>
  <si>
    <t xml:space="preserve">ZARIADENIE II. - ODVOD VZDUCHU </t>
  </si>
  <si>
    <t>201</t>
  </si>
  <si>
    <t>Kovový tanierový ventil odvodný EDV  KO 200 s montážnym krúžkom    KKR 200</t>
  </si>
  <si>
    <t>202</t>
  </si>
  <si>
    <t>Rúra  SPIRO Ø 250 -  40 % tvaroviek</t>
  </si>
  <si>
    <t>203</t>
  </si>
  <si>
    <t>Rúra  SPIRO Ø 200 -  40 % tvaroviek</t>
  </si>
  <si>
    <t>204</t>
  </si>
  <si>
    <t>205</t>
  </si>
  <si>
    <t>D3</t>
  </si>
  <si>
    <t>ZARIADENIE III. - REKUPERAČNÉ JEDNOTKY</t>
  </si>
  <si>
    <t>301</t>
  </si>
  <si>
    <t>Rekuperačná jednotka VENUS Comfort  HRV-70EC-E-74-R,                       700 m3/h, 200 Pa, 3 kW/230, ECmotory, predohrev, filter F7/G4, regulácia</t>
  </si>
  <si>
    <t>302</t>
  </si>
  <si>
    <t>303</t>
  </si>
  <si>
    <t>Protidažďová žalúzia  EDV PRG-250 W</t>
  </si>
  <si>
    <t>304</t>
  </si>
  <si>
    <t>Rozvod kondenznej vody  PVC-U 3/4"</t>
  </si>
  <si>
    <t>305</t>
  </si>
  <si>
    <t>Práčkový syfón vonkajší ALCADRAIN 106H biely - HORNBACH pre napojenie kondenz. potrubia na kanalizáciu</t>
  </si>
  <si>
    <t>306</t>
  </si>
  <si>
    <t>Zavesenie upevnenie vyváženie jednotiek VENUS</t>
  </si>
  <si>
    <t>307</t>
  </si>
  <si>
    <t>Vrtanie otvoru Ø 250 v obvodovej stene</t>
  </si>
  <si>
    <t>3.08</t>
  </si>
  <si>
    <t>Pripojenie potrubia Ø 250 na rekuperačné jednotky VENUS</t>
  </si>
  <si>
    <t>D4</t>
  </si>
  <si>
    <t>ZARIADENIE IV: Dochladenie a dokurovanie prevádzky :                      1.02a - Vstupná hala : kaz</t>
  </si>
  <si>
    <t>401</t>
  </si>
  <si>
    <t>Vonkajšia jednotka  MOD30U-36HFN8-RD0, chladiaci výkon 10,55 kW, vykurovací výkon 11,14 kW, elektrický príkon 3,5 kW, 946x810x410 mm, 80,5 kg,  prietok vzduchu 4000 m3/h,</t>
  </si>
  <si>
    <t>402</t>
  </si>
  <si>
    <t>Vnútorná jednotka kazetová  MCD1-36HRFN8, chladiaci výkon 10,55 kW, vykurovací výkon 11,14 kW, 830x830x245, dekoračný panel 950x950x55,  33,2 kg, prietok vzduchu 1700/1550/1380 m3/h</t>
  </si>
  <si>
    <t>403</t>
  </si>
  <si>
    <t>Dvojica potrubia na chladivo 9,52/15,9 mm</t>
  </si>
  <si>
    <t>404</t>
  </si>
  <si>
    <t>Dialkový ovládač infra  RG10A(B2S)BGEF</t>
  </si>
  <si>
    <t>405</t>
  </si>
  <si>
    <t>Kabelové prepojenie</t>
  </si>
  <si>
    <t>406</t>
  </si>
  <si>
    <t>407</t>
  </si>
  <si>
    <t>408</t>
  </si>
  <si>
    <t>Tepelné izolácie potrubia na chladivo</t>
  </si>
  <si>
    <t>409</t>
  </si>
  <si>
    <t>Zhotovenie pevného podkladu pre vonkajšiu jednotku v teréne 1000x500 na záťaž 90 kg</t>
  </si>
  <si>
    <t>D5</t>
  </si>
  <si>
    <t xml:space="preserve">ZARIADENIE V: Dochladenie a dokurovanie prevádzky :                        1.08 - Klientské centrum </t>
  </si>
  <si>
    <t>501</t>
  </si>
  <si>
    <t>502</t>
  </si>
  <si>
    <t>503</t>
  </si>
  <si>
    <t>112</t>
  </si>
  <si>
    <t>504</t>
  </si>
  <si>
    <t>114</t>
  </si>
  <si>
    <t>505</t>
  </si>
  <si>
    <t>116</t>
  </si>
  <si>
    <t>118</t>
  </si>
  <si>
    <t>506</t>
  </si>
  <si>
    <t>120</t>
  </si>
  <si>
    <t>122</t>
  </si>
  <si>
    <t>507</t>
  </si>
  <si>
    <t>124</t>
  </si>
  <si>
    <t>126</t>
  </si>
  <si>
    <t>508</t>
  </si>
  <si>
    <t>128</t>
  </si>
  <si>
    <t>130</t>
  </si>
  <si>
    <t>509</t>
  </si>
  <si>
    <t>132</t>
  </si>
  <si>
    <t>134</t>
  </si>
  <si>
    <t>D6</t>
  </si>
  <si>
    <t>ZARIADENIE VI: Dochladenie a dokurovanie zasadačky 1.02c, kancelárií 1.09,1.10,1.12: nástenný multis</t>
  </si>
  <si>
    <t>601</t>
  </si>
  <si>
    <t>Vonkajšia jednotka  M40-36FN8-Q(B),  chladiaci výkon 10,6 kW,    vykurovací výkon 10,6 kW, elektrický príkon 3,3 kW/230, 946x810x410 mm 68,8 kg,  prietok vzduchu 4000 m3/h,</t>
  </si>
  <si>
    <t>136</t>
  </si>
  <si>
    <t>138</t>
  </si>
  <si>
    <t>602</t>
  </si>
  <si>
    <t>Vnútorná jednotka nástenná  MSAGAU-09HRFNX-Xtreme Save,     chladiaci výkon 2,8 kW,    vykurovací výkon 2,9 kW,  726x291x210 mm,      8 kg, prietok vzduchu 520/460/330 m3/h</t>
  </si>
  <si>
    <t>140</t>
  </si>
  <si>
    <t>142</t>
  </si>
  <si>
    <t>603</t>
  </si>
  <si>
    <t>Vnútorná jednotka nástenná  MSAGBU-12HRFNX-Xtreme Save,     chladiaci výkon 3,6 kW,  vykurovací výkon 3,8 kW,  835x295x208 mm,     8,7 kg, prietok vzduchu 530/400/350 m3/h</t>
  </si>
  <si>
    <t>144</t>
  </si>
  <si>
    <t>146</t>
  </si>
  <si>
    <t>604</t>
  </si>
  <si>
    <t>Dvojica potrubia na chladivo 6,35/9,52 mm</t>
  </si>
  <si>
    <t>148</t>
  </si>
  <si>
    <t>150</t>
  </si>
  <si>
    <t>605</t>
  </si>
  <si>
    <t>152</t>
  </si>
  <si>
    <t>606</t>
  </si>
  <si>
    <t>154</t>
  </si>
  <si>
    <t>156</t>
  </si>
  <si>
    <t>607</t>
  </si>
  <si>
    <t>158</t>
  </si>
  <si>
    <t>160</t>
  </si>
  <si>
    <t>608</t>
  </si>
  <si>
    <t>162</t>
  </si>
  <si>
    <t>164</t>
  </si>
  <si>
    <t>609</t>
  </si>
  <si>
    <t>166</t>
  </si>
  <si>
    <t>168</t>
  </si>
  <si>
    <t>610</t>
  </si>
  <si>
    <t>Zhotovenie pevného podkladu pre vonkajšiu jednotku v teréne 1000x500 na záťaž 80 kg</t>
  </si>
  <si>
    <t>170</t>
  </si>
  <si>
    <t>172</t>
  </si>
  <si>
    <t>D7</t>
  </si>
  <si>
    <t>ZARIADENIE VII: Chladenie serverovne 115:    MIDEA Xtreme Save SPLIT MG2X-18-SP,  INVERTER,  R32</t>
  </si>
  <si>
    <t>701</t>
  </si>
  <si>
    <t>Vonkajšia jednotka  MOX301-18HFN8, chladiaci výkon 5,3 kW,  elektrický príkon 1,7 kW, 874x554x330 mm,  33,5 kg,</t>
  </si>
  <si>
    <t>174</t>
  </si>
  <si>
    <t>176</t>
  </si>
  <si>
    <t>702</t>
  </si>
  <si>
    <t>Vnútorná jednotka nástenná  MSAGCU-18HRFNX, chladiaci výkon 5,5 kW  969x241x320,  11,2 kg, prietok vzduchu 800/600/500 m3/h</t>
  </si>
  <si>
    <t>178</t>
  </si>
  <si>
    <t>180</t>
  </si>
  <si>
    <t>703</t>
  </si>
  <si>
    <t>Dvojica potrubia na chladivo 6,35/12,7 mm</t>
  </si>
  <si>
    <t>182</t>
  </si>
  <si>
    <t>184</t>
  </si>
  <si>
    <t>704</t>
  </si>
  <si>
    <t>Nástenný káblový ovládač  WDC86E/K     86x86x20 mm</t>
  </si>
  <si>
    <t>188</t>
  </si>
  <si>
    <t>705</t>
  </si>
  <si>
    <t>190</t>
  </si>
  <si>
    <t>192</t>
  </si>
  <si>
    <t>706</t>
  </si>
  <si>
    <t>194</t>
  </si>
  <si>
    <t>196</t>
  </si>
  <si>
    <t>707</t>
  </si>
  <si>
    <t>198</t>
  </si>
  <si>
    <t>200</t>
  </si>
  <si>
    <t>708</t>
  </si>
  <si>
    <t>709</t>
  </si>
  <si>
    <t>Zhotovenie pevného podkladu pre vonkajšiu jednotku v teréne 1000x500 na záťaž 50 kg</t>
  </si>
  <si>
    <t>206</t>
  </si>
  <si>
    <t>208</t>
  </si>
  <si>
    <t>03 - Elektroinštalácia</t>
  </si>
  <si>
    <t>D1 - ELEKTROINŠTALÁCIA</t>
  </si>
  <si>
    <t>ELEKTROINŠTALÁCIA</t>
  </si>
  <si>
    <t>Pol1</t>
  </si>
  <si>
    <t>Rozvázač r11 oceloplech 500x1800 mm, 42 vývodov, DALI ZDROJ PREP. OCHR</t>
  </si>
  <si>
    <t>Pol2</t>
  </si>
  <si>
    <t>rozvádzač R13 oceloplech 600x900, 12 vývodov rez. Prep ochr</t>
  </si>
  <si>
    <t>Pol3</t>
  </si>
  <si>
    <t>EL1 MAWERICK2-LED-2950-4K, IP40, 20W, 2090lm, 4000K,</t>
  </si>
  <si>
    <t>Pol4</t>
  </si>
  <si>
    <t>EL3  MAWERICK2-LED-2950-4K-DIM DALI, IP40, 20W, 2090lm, 4000K, DALI stmievanie</t>
  </si>
  <si>
    <t>Pol5</t>
  </si>
  <si>
    <t>EL4  MAWERICK2-LED-5900-4K, IP40, 39W, 4180lm, 4000K</t>
  </si>
  <si>
    <t>Pol6</t>
  </si>
  <si>
    <t>EL6  MAWERICK2-LED-5900-4K-DIM DALI, IP40, 39W, 4180lm, 4000K, DALI stmievanie</t>
  </si>
  <si>
    <t>Pol7</t>
  </si>
  <si>
    <t>EL7  LED SVIETIDLO  40W/230V, STROPNÉ IP20</t>
  </si>
  <si>
    <t>Pol8</t>
  </si>
  <si>
    <t>EL8   LED REFLEKTOR 10W/230V, NÁSTENNÉ , .IP54</t>
  </si>
  <si>
    <t>Pol9</t>
  </si>
  <si>
    <t>KÁBEL CHKH-R-O  2x1,5</t>
  </si>
  <si>
    <t>Pol10</t>
  </si>
  <si>
    <t>KÁBEL CHKH-R-O  3x1,5</t>
  </si>
  <si>
    <t>Pol11</t>
  </si>
  <si>
    <t>KÁBEL CHKH-R-J  3x1,5</t>
  </si>
  <si>
    <t>Pol12</t>
  </si>
  <si>
    <t>KÁBEL CHKH-R-J  3x2,5</t>
  </si>
  <si>
    <t>Pol13</t>
  </si>
  <si>
    <t>KÁBEL CHKH-R-J  3x4</t>
  </si>
  <si>
    <t>Pol14</t>
  </si>
  <si>
    <t>VODIč CHKH-R-J  1x6</t>
  </si>
  <si>
    <t>Pol15</t>
  </si>
  <si>
    <t>VODIč CHKH-R-J  1x16</t>
  </si>
  <si>
    <t>Pol16</t>
  </si>
  <si>
    <t>vodič FeZn d8mm</t>
  </si>
  <si>
    <t>Pol17</t>
  </si>
  <si>
    <t>vypínač 1,   na povrch  10A/230V</t>
  </si>
  <si>
    <t>Pol18</t>
  </si>
  <si>
    <t>prepínač 5, na povrch  10A/230V</t>
  </si>
  <si>
    <t>Pol19</t>
  </si>
  <si>
    <t>prepínač 6, na povrch  10A/230V</t>
  </si>
  <si>
    <t>Pol20</t>
  </si>
  <si>
    <t>prepínač 7, na povrch  10A/230V</t>
  </si>
  <si>
    <t>Pol21</t>
  </si>
  <si>
    <t>VYPíNAč 25A/230V,  2-PÓL IP43</t>
  </si>
  <si>
    <t>Pol22</t>
  </si>
  <si>
    <t>SPíNAč SO SNIM POHYBU  IP20</t>
  </si>
  <si>
    <t>Pol23</t>
  </si>
  <si>
    <t>SPíNAč SO SNIM POHYBU  IP43</t>
  </si>
  <si>
    <t>Pol24</t>
  </si>
  <si>
    <t>DALI  ovládač 4-tlač.</t>
  </si>
  <si>
    <t>Pol25</t>
  </si>
  <si>
    <t>ZASUVKOVÁ LIšTA RACK 19", 8x zás. 16A/230v, vyp, prepäť ochr, filter</t>
  </si>
  <si>
    <t>Pol26</t>
  </si>
  <si>
    <t>zásuvka  16A/230V do parapet žľabu</t>
  </si>
  <si>
    <t>Pol27</t>
  </si>
  <si>
    <t>dvojzásuvka nýstenná 16a/230V</t>
  </si>
  <si>
    <t>Pol28</t>
  </si>
  <si>
    <t>krabica odbočná na povrch do 4x3x 2.5mm2</t>
  </si>
  <si>
    <t>Pol29</t>
  </si>
  <si>
    <t>kanál parapetný  kopos 110x68   bezhalogénový  ks=2m</t>
  </si>
  <si>
    <t>ks=2m</t>
  </si>
  <si>
    <t>Pol30</t>
  </si>
  <si>
    <t>spojka pre  kanál</t>
  </si>
  <si>
    <t>Pol31</t>
  </si>
  <si>
    <t>koncovka pre kanál</t>
  </si>
  <si>
    <t>Pol32</t>
  </si>
  <si>
    <t>úprava veka kanála  pre zásuvkovú lištu</t>
  </si>
  <si>
    <t>Pol33</t>
  </si>
  <si>
    <t>svork. Krabica do kanála pre pripojzás. Lišty</t>
  </si>
  <si>
    <t>Pol34</t>
  </si>
  <si>
    <t>ukončenie kábla  do 3x4</t>
  </si>
  <si>
    <t>Pol35</t>
  </si>
  <si>
    <t>ukončenie DALI káblov s doplnením značenia koncov</t>
  </si>
  <si>
    <t>Pol36</t>
  </si>
  <si>
    <t>ukončenie a svorka pre vodič Cu6</t>
  </si>
  <si>
    <t>Pol37</t>
  </si>
  <si>
    <t>ukončenie a svorka pre vodič Cu16</t>
  </si>
  <si>
    <t>Pol38</t>
  </si>
  <si>
    <t>ukončenie a svorka pre vodič  FeZn d8</t>
  </si>
  <si>
    <t>Pol39</t>
  </si>
  <si>
    <t>pripojenie na jestv uzemnenie</t>
  </si>
  <si>
    <t>Pol40</t>
  </si>
  <si>
    <t>úprava jestvujúcich prívodov a ukunčenie do rozvádzačov</t>
  </si>
  <si>
    <t>Pol41</t>
  </si>
  <si>
    <t>káblová lišta bezhalogénová 20x20mm</t>
  </si>
  <si>
    <t>Pol42</t>
  </si>
  <si>
    <t>káblová lišta bewzhalogénová 40x20mm</t>
  </si>
  <si>
    <t>Pol43</t>
  </si>
  <si>
    <t>káblový  žľab bezhalogénový 40x50mm</t>
  </si>
  <si>
    <t>Pol44</t>
  </si>
  <si>
    <t>káblový  žľab bezhalogénový 40x100mm</t>
  </si>
  <si>
    <t>Pol45</t>
  </si>
  <si>
    <t>káblový  žľab bezhalogénový 40x150mm</t>
  </si>
  <si>
    <t>Pol46</t>
  </si>
  <si>
    <t>programovanie systému DALI</t>
  </si>
  <si>
    <t>hod</t>
  </si>
  <si>
    <t>Pol47</t>
  </si>
  <si>
    <t>demontáže</t>
  </si>
  <si>
    <t>Pol48</t>
  </si>
  <si>
    <t>likvidácia elektroodpadu</t>
  </si>
  <si>
    <t>tona</t>
  </si>
  <si>
    <t>Pol49</t>
  </si>
  <si>
    <t>úprava ník pre rozvádzače</t>
  </si>
  <si>
    <t>Pol50</t>
  </si>
  <si>
    <t>pomocné práce</t>
  </si>
  <si>
    <t>Pol51</t>
  </si>
  <si>
    <t>východzia revízia</t>
  </si>
  <si>
    <t>Pol52</t>
  </si>
  <si>
    <t>poučenie  užívateľov</t>
  </si>
  <si>
    <t>Pol53</t>
  </si>
  <si>
    <t>uvedenie do prevádzky</t>
  </si>
  <si>
    <t>Pol54</t>
  </si>
  <si>
    <t>preberaci konanie</t>
  </si>
  <si>
    <t>04 - ZTI</t>
  </si>
  <si>
    <t xml:space="preserve">    725 - Zdravotechnika - zariaďovacie predmety</t>
  </si>
  <si>
    <t>POZ - POZNÁMKY</t>
  </si>
  <si>
    <t>725</t>
  </si>
  <si>
    <t>Zdravotechnika - zariaďovacie predmety</t>
  </si>
  <si>
    <t>725640911.S1</t>
  </si>
  <si>
    <t>Dodávka amontáž nových rozvodov a príslušenstva ZTI, bez koncových prvkov ich náklad je zahrniutý v časti Nabytok a vybavenie tohto rozpočtu v diely "SANITA + zariadenie wc"</t>
  </si>
  <si>
    <t>kpl</t>
  </si>
  <si>
    <t>-4700629</t>
  </si>
  <si>
    <t>POZ</t>
  </si>
  <si>
    <t>POZNÁMKY</t>
  </si>
  <si>
    <t>POZNAMKA_8</t>
  </si>
  <si>
    <t>PD pre zdravotechniku nie je sučasťou celkovej projektovej dokumentácie a preto je náklad na túto profesiu je odhadovaný.</t>
  </si>
  <si>
    <t>512</t>
  </si>
  <si>
    <t>-578948949</t>
  </si>
  <si>
    <t>P</t>
  </si>
  <si>
    <t xml:space="preserve">Poznámka k položke:_x000D_
_x000D_
</t>
  </si>
  <si>
    <t>05 - UK</t>
  </si>
  <si>
    <t xml:space="preserve">    735 - Ústredné kúrenie - vykurovacie telesá</t>
  </si>
  <si>
    <t>735</t>
  </si>
  <si>
    <t>Ústredné kúrenie - vykurovacie telesá</t>
  </si>
  <si>
    <t>735158110.S1</t>
  </si>
  <si>
    <t>Dodávka a montáž Vykurovacích telies. prisluchajúcich  rozovdov, armatúr a príslušenstva UK</t>
  </si>
  <si>
    <t>komplet</t>
  </si>
  <si>
    <t>520369901</t>
  </si>
  <si>
    <t>POZNAMKA_7</t>
  </si>
  <si>
    <t>PD pre vykurovanie nie je sučasťou celkovej projektovej dokumentácie a preto je náklad na túto profesiu je odhadovaný.</t>
  </si>
  <si>
    <t>-441938121</t>
  </si>
  <si>
    <t>06 - Nabytok a vybavenie</t>
  </si>
  <si>
    <t>D3 - ATYPY</t>
  </si>
  <si>
    <t>D4 - ZÁVESY</t>
  </si>
  <si>
    <t>D5 - ZRKADLÁ</t>
  </si>
  <si>
    <t>D7 - LOGO</t>
  </si>
  <si>
    <t>D8 - SANITA + zariadenie wc</t>
  </si>
  <si>
    <t>ATYPY</t>
  </si>
  <si>
    <t>A 01</t>
  </si>
  <si>
    <t>Pracovisko 01, 1700x1000x1100mm, viď. výkres č.01, spec vid PD atypové prvky</t>
  </si>
  <si>
    <t>A 02</t>
  </si>
  <si>
    <t>Pracovisko 02, 1700x1000x1100mm, viď. výkres č.01, spec vid PD atypové prvky</t>
  </si>
  <si>
    <t>A 03</t>
  </si>
  <si>
    <t>Pracovisko 03, 1700x1000x1100mm, viď. výkres č.01, spec vid PD atypové prvky</t>
  </si>
  <si>
    <t>A 04</t>
  </si>
  <si>
    <t>Samoobslužný pult, 1000x600x1000/3000mm, viď. výkres č.02, spec vid PD atypové prvky</t>
  </si>
  <si>
    <t>A 05</t>
  </si>
  <si>
    <t>Kvetináč, 520x360x1000/3000mm, viď. výkres č.02, spec vid PD atypové prvky</t>
  </si>
  <si>
    <t>A 06</t>
  </si>
  <si>
    <t>Kvetináč, 300x600x1000/3000mm, viď. výkres č.02, spec vid PD atypové prvky</t>
  </si>
  <si>
    <t>A 07</t>
  </si>
  <si>
    <t>Fotokútik, 2150x1500x3000mm, viď. výkres č.03, spec vid PD atypové prvky</t>
  </si>
  <si>
    <t>A 08</t>
  </si>
  <si>
    <t>Recepčný pult/ vrátnica, 2000x3270x1100/3000mm, viď. výkres č.04, spec vid PD atypové prvky</t>
  </si>
  <si>
    <t>A 09</t>
  </si>
  <si>
    <t>Kuchynka, 2000x600x2200mm, viď. výkres č.05, spec vid PD atypové prvky</t>
  </si>
  <si>
    <t>A 10a</t>
  </si>
  <si>
    <t>Pracovný stôl, 1500x600x25mm- pracovná doska, + typové stolové nohy , viď. výkres č.06, spec vid PD atypové prvky</t>
  </si>
  <si>
    <t>A 10b</t>
  </si>
  <si>
    <t>Pracovný stôl, 1500x600x25mm- pracovná doska /,tvar dosky prispôsobiť existujúcemu stĺpu! + typové stolové nohy , viď. výkres č.06, spec vid PD atypové prvky</t>
  </si>
  <si>
    <t>A 11</t>
  </si>
  <si>
    <t>Pracovný stôl, 3000x700x750mm, viď. výkres č.07, spec vid PD atypové prvky</t>
  </si>
  <si>
    <t>A 12</t>
  </si>
  <si>
    <t>Skrinka uzamykateľná, 450x400x1100mm,  viď. výkres č.08, spec vid PD atypové prvky</t>
  </si>
  <si>
    <t>A 13</t>
  </si>
  <si>
    <t>Skrinka otvorená/ uzamykateľná, 450x400x1100mm,  viď. výkres č.08, spec vid PD atypové prvky</t>
  </si>
  <si>
    <t>A 14a</t>
  </si>
  <si>
    <t>Polica otvorená, 1700x250x350mm, viď. výkres č.06, policu umiestniť do výšky 1300mm nad podlahu, spec vid PD atypové prvky</t>
  </si>
  <si>
    <t>A 14b</t>
  </si>
  <si>
    <t>Polica otvorená, 2400x250x350mm, viď. výkres č.06, policu umiestniť do výšky 1300mm nad podlahu, spec vid PD atypové prvky</t>
  </si>
  <si>
    <t>A 14c</t>
  </si>
  <si>
    <t>Polica otvorená, 1800x250x350mm, viď. výkres č.06, policu umiestniť do výšky 1300mm nad podlahu, spec vid PD atypové prvky</t>
  </si>
  <si>
    <t>A 14d</t>
  </si>
  <si>
    <t>Polica otvorená, 1500x300x350mm, viď. výkres č.06, policu umiestniť do výšky 1600mm nad podlahu, spec vid PD atypové prvky</t>
  </si>
  <si>
    <t>A 15</t>
  </si>
  <si>
    <t>Obklad, ,  viď. výkres č.10, spec vid PD atypové prvky</t>
  </si>
  <si>
    <t>A 16</t>
  </si>
  <si>
    <t>Obklad SDK žiletky, ,  viď. výkres č.10, spec vid PD atypové prvky</t>
  </si>
  <si>
    <t>Pol55</t>
  </si>
  <si>
    <t>DODÁVKA A MONTÁŽ ATYP. NÁBYTKU</t>
  </si>
  <si>
    <t>Poznámka k položke:_x000D_
Poznámka:_x000D_
_ Atypické prvky domerať podľa skutkového stavu na mieste! _x000D_
_Dodávateľ interiéru zaistí vyvzorkovanie všetkých požadovaných materiálov!</t>
  </si>
  <si>
    <t>ZÁVESY</t>
  </si>
  <si>
    <t>Z1a</t>
  </si>
  <si>
    <t>Záves v prezliekarni, L koľajnice =1450mm, riasenie závesu 1,5x, výška závesu = 2700 mm, farba: svetlo sivá, spec vid PD atypové prvky</t>
  </si>
  <si>
    <t>Z1b</t>
  </si>
  <si>
    <t>Záves v prezliekarni, L koľajnice =1050mm, riasenie závesu 1,5x, výška závesu = 2700 mm, farba: svetlo sivá, spec vid PD atypové prvky</t>
  </si>
  <si>
    <t>ZRKADLÁ</t>
  </si>
  <si>
    <t>A 18</t>
  </si>
  <si>
    <t>Zrkadlo fotokútik, 1400x600mm, spec vid PD atypové prvky</t>
  </si>
  <si>
    <t>A 19</t>
  </si>
  <si>
    <t>Zrkadlo prezliekaren, 1400x800mm, spec vid PD atypové prvky</t>
  </si>
  <si>
    <t>LOGO</t>
  </si>
  <si>
    <t>A 20</t>
  </si>
  <si>
    <t>3D LOGO DPB , hrúbka 50mm,priemer 1200mm., Logo umiestnené na polykarbonátovej stene: Detaily kotvenia konzultovať s architektom a shotoviteľom ., spec vid PD atypové prvky</t>
  </si>
  <si>
    <t>Pol60</t>
  </si>
  <si>
    <t>Exteriérové 3D svetelné logo, Detaily budú špecifikované vyýrobcom. Rozmer cca 5400x400mm. Nadpis "Klientske centrum" v jednom riadku. , spec vid PD atypové prvky</t>
  </si>
  <si>
    <t>Pol61</t>
  </si>
  <si>
    <t>Exteriérové 3D svetelné logo, Detaily budú špecifikované vyýrobcom. Rozmer cca 3000x1000mm. Nadpis "Klientske centrum" v dvoch riadkoch., spec vid PD atypové prvky</t>
  </si>
  <si>
    <t>D8</t>
  </si>
  <si>
    <t>SANITA + zariadenie wc</t>
  </si>
  <si>
    <t>Pol62</t>
  </si>
  <si>
    <t>WC, Kompletná WC súprava, spec vid PD atypové prvky</t>
  </si>
  <si>
    <t>Pol63</t>
  </si>
  <si>
    <t>Batéria, Páková umývadlová batéria 190 s odtokovou súpravou, spec vid PD atypové prvky</t>
  </si>
  <si>
    <t>Pol64</t>
  </si>
  <si>
    <t>Umývadlo, Umývadlo 550x440 mm, s prepadom,, spec vid PD atypové prvky</t>
  </si>
  <si>
    <t>Pol65</t>
  </si>
  <si>
    <t>Dávkovač mydla, Dávkovač tekutého mydla, spec vid PD atypové prvky</t>
  </si>
  <si>
    <t>Pol66</t>
  </si>
  <si>
    <t>Zásobník papierových utierok, -, spec vid PD atypové prvky</t>
  </si>
  <si>
    <t>Pol67</t>
  </si>
  <si>
    <t>Sušič rúk, Automatický sušič rúk, spec vid PD atypové prvky</t>
  </si>
  <si>
    <t>Pol68</t>
  </si>
  <si>
    <t>Zásobník  toaletného papiera, -, spec vid PD atypové prvky</t>
  </si>
  <si>
    <t>Pol69</t>
  </si>
  <si>
    <t>WC kefa, Nástenná wc kefa, spec vid PD atypové prvky</t>
  </si>
  <si>
    <t>Pol70</t>
  </si>
  <si>
    <t>Drez, Granitovy drez zabudovatelny zhora/ farba: antracit, spec vid PD atypové prvky</t>
  </si>
  <si>
    <t>Pol71</t>
  </si>
  <si>
    <t>Batéria, Páková kuchynská silgranitová batérie/ farba: antracit, spec vid PD atypové prvky</t>
  </si>
  <si>
    <t>POZNAMKA_6</t>
  </si>
  <si>
    <t xml:space="preserve">Položky, ktoré majú 0, sú zahrnuté v inej cene ( je to tam napísané v poznámke), keďže niektoré prvky boli nacenené ako zostava: napr. prvé 3 riadky sú naceneé spolu ako zostava A01+A02+A03. </t>
  </si>
  <si>
    <t>1832595939</t>
  </si>
  <si>
    <t>ZOZNAM FIGÚR</t>
  </si>
  <si>
    <t>Výmera</t>
  </si>
  <si>
    <t>Použitie figúry:</t>
  </si>
  <si>
    <t>OBK2</t>
  </si>
  <si>
    <t>M+D Hliníkové okno,číre bezp.trojsklo,rám hliník f.biela matná - interiér,f. antracit - exteriér, otváravo-sklopné,2400x2400mm,vrátane príslušenstva,bližšia špec.vid PD-O1</t>
  </si>
  <si>
    <t>M+D Hliníkové okno,číre bezp.trojsklo,rám hliník f.biela matná- interiér,f. antracit - exteriér,,otváravo-sklopné,1880x2400mm,vrátane príslušenstva,bližšia špec.vid PD-O2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</si>
</sst>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8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9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5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6" fillId="4" borderId="0" xfId="0" applyFont="1" applyFill="1" applyAlignment="1">
      <alignment horizontal="center" vertical="center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6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3" fillId="0" borderId="14" xfId="0" applyNumberFormat="1" applyFont="1" applyBorder="1" applyAlignment="1">
      <alignment vertical="center"/>
    </xf>
    <xf numFmtId="4" fontId="33" fillId="0" borderId="0" xfId="0" applyNumberFormat="1" applyFont="1" applyAlignment="1">
      <alignment vertical="center"/>
    </xf>
    <xf numFmtId="166" fontId="33" fillId="0" borderId="0" xfId="0" applyNumberFormat="1" applyFont="1" applyAlignment="1">
      <alignment vertical="center"/>
    </xf>
    <xf numFmtId="4" fontId="3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3" fillId="0" borderId="19" xfId="0" applyNumberFormat="1" applyFont="1" applyBorder="1" applyAlignment="1">
      <alignment vertical="center"/>
    </xf>
    <xf numFmtId="4" fontId="33" fillId="0" borderId="20" xfId="0" applyNumberFormat="1" applyFont="1" applyBorder="1" applyAlignment="1">
      <alignment vertical="center"/>
    </xf>
    <xf numFmtId="166" fontId="33" fillId="0" borderId="20" xfId="0" applyNumberFormat="1" applyFont="1" applyBorder="1" applyAlignment="1">
      <alignment vertical="center"/>
    </xf>
    <xf numFmtId="4" fontId="33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8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8" fillId="4" borderId="0" xfId="0" applyNumberFormat="1" applyFont="1" applyFill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6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6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6" fillId="4" borderId="16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4" fontId="28" fillId="0" borderId="0" xfId="0" applyNumberFormat="1" applyFont="1"/>
    <xf numFmtId="166" fontId="37" fillId="0" borderId="12" xfId="0" applyNumberFormat="1" applyFont="1" applyBorder="1"/>
    <xf numFmtId="166" fontId="37" fillId="0" borderId="13" xfId="0" applyNumberFormat="1" applyFont="1" applyBorder="1"/>
    <xf numFmtId="4" fontId="3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6" fillId="0" borderId="23" xfId="0" applyFont="1" applyBorder="1" applyAlignment="1">
      <alignment horizontal="center" vertical="center"/>
    </xf>
    <xf numFmtId="49" fontId="26" fillId="0" borderId="23" xfId="0" applyNumberFormat="1" applyFont="1" applyBorder="1" applyAlignment="1">
      <alignment horizontal="left" vertical="center" wrapText="1"/>
    </xf>
    <xf numFmtId="0" fontId="26" fillId="0" borderId="23" xfId="0" applyFont="1" applyBorder="1" applyAlignment="1">
      <alignment horizontal="left" vertical="center" wrapText="1"/>
    </xf>
    <xf numFmtId="0" fontId="26" fillId="0" borderId="23" xfId="0" applyFont="1" applyBorder="1" applyAlignment="1">
      <alignment horizontal="center" vertical="center" wrapText="1"/>
    </xf>
    <xf numFmtId="167" fontId="26" fillId="2" borderId="23" xfId="0" applyNumberFormat="1" applyFont="1" applyFill="1" applyBorder="1" applyAlignment="1" applyProtection="1">
      <alignment vertical="center"/>
      <protection locked="0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166" fontId="27" fillId="0" borderId="0" xfId="0" applyNumberFormat="1" applyFont="1" applyAlignment="1">
      <alignment vertical="center"/>
    </xf>
    <xf numFmtId="166" fontId="27" fillId="0" borderId="15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2" borderId="23" xfId="0" applyNumberFormat="1" applyFont="1" applyFill="1" applyBorder="1" applyAlignment="1" applyProtection="1">
      <alignment vertical="center"/>
      <protection locked="0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23" xfId="0" applyFont="1" applyBorder="1" applyAlignment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5" fillId="2" borderId="23" xfId="0" applyFont="1" applyFill="1" applyBorder="1" applyAlignment="1" applyProtection="1">
      <alignment horizontal="left" vertical="center"/>
      <protection locked="0"/>
    </xf>
    <xf numFmtId="0" fontId="25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2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3" fillId="0" borderId="16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8" fillId="0" borderId="0" xfId="0" applyFont="1" applyAlignment="1">
      <alignment horizontal="left" vertical="center"/>
    </xf>
    <xf numFmtId="4" fontId="28" fillId="4" borderId="0" xfId="0" applyNumberFormat="1" applyFont="1" applyFill="1" applyAlignment="1">
      <alignment vertical="center"/>
    </xf>
    <xf numFmtId="4" fontId="32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26" fillId="4" borderId="7" xfId="0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left" vertical="center"/>
    </xf>
    <xf numFmtId="0" fontId="26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0" fillId="0" borderId="0" xfId="0"/>
    <xf numFmtId="4" fontId="7" fillId="2" borderId="0" xfId="0" applyNumberFormat="1" applyFont="1" applyFill="1" applyAlignment="1" applyProtection="1">
      <alignment vertical="center"/>
      <protection locked="0"/>
    </xf>
    <xf numFmtId="0" fontId="26" fillId="4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25" fillId="0" borderId="14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164" fontId="20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9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6" fillId="4" borderId="6" xfId="0" applyFont="1" applyFill="1" applyBorder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abSelected="1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45"/>
      <c r="AS2" s="245"/>
      <c r="AT2" s="245"/>
      <c r="AU2" s="245"/>
      <c r="AV2" s="245"/>
      <c r="AW2" s="245"/>
      <c r="AX2" s="245"/>
      <c r="AY2" s="245"/>
      <c r="AZ2" s="245"/>
      <c r="BA2" s="245"/>
      <c r="BB2" s="245"/>
      <c r="BC2" s="245"/>
      <c r="BD2" s="245"/>
      <c r="BE2" s="245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ht="24.95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pans="1:74" ht="12" customHeight="1">
      <c r="B5" s="20"/>
      <c r="D5" s="24" t="s">
        <v>12</v>
      </c>
      <c r="K5" s="269" t="s">
        <v>13</v>
      </c>
      <c r="L5" s="245"/>
      <c r="M5" s="245"/>
      <c r="N5" s="245"/>
      <c r="O5" s="245"/>
      <c r="P5" s="245"/>
      <c r="Q5" s="245"/>
      <c r="R5" s="245"/>
      <c r="S5" s="245"/>
      <c r="T5" s="245"/>
      <c r="U5" s="245"/>
      <c r="V5" s="245"/>
      <c r="W5" s="245"/>
      <c r="X5" s="245"/>
      <c r="Y5" s="245"/>
      <c r="Z5" s="245"/>
      <c r="AA5" s="245"/>
      <c r="AB5" s="245"/>
      <c r="AC5" s="245"/>
      <c r="AD5" s="245"/>
      <c r="AE5" s="245"/>
      <c r="AF5" s="245"/>
      <c r="AG5" s="245"/>
      <c r="AH5" s="245"/>
      <c r="AI5" s="245"/>
      <c r="AJ5" s="245"/>
      <c r="AK5" s="245"/>
      <c r="AL5" s="245"/>
      <c r="AM5" s="245"/>
      <c r="AN5" s="245"/>
      <c r="AO5" s="245"/>
      <c r="AR5" s="20"/>
      <c r="BE5" s="266" t="s">
        <v>14</v>
      </c>
      <c r="BS5" s="17" t="s">
        <v>6</v>
      </c>
    </row>
    <row r="6" spans="1:74" ht="36.950000000000003" customHeight="1">
      <c r="B6" s="20"/>
      <c r="D6" s="26" t="s">
        <v>15</v>
      </c>
      <c r="K6" s="270" t="s">
        <v>16</v>
      </c>
      <c r="L6" s="245"/>
      <c r="M6" s="245"/>
      <c r="N6" s="245"/>
      <c r="O6" s="245"/>
      <c r="P6" s="245"/>
      <c r="Q6" s="245"/>
      <c r="R6" s="245"/>
      <c r="S6" s="245"/>
      <c r="T6" s="245"/>
      <c r="U6" s="245"/>
      <c r="V6" s="245"/>
      <c r="W6" s="245"/>
      <c r="X6" s="245"/>
      <c r="Y6" s="245"/>
      <c r="Z6" s="245"/>
      <c r="AA6" s="245"/>
      <c r="AB6" s="245"/>
      <c r="AC6" s="245"/>
      <c r="AD6" s="245"/>
      <c r="AE6" s="245"/>
      <c r="AF6" s="245"/>
      <c r="AG6" s="245"/>
      <c r="AH6" s="245"/>
      <c r="AI6" s="245"/>
      <c r="AJ6" s="245"/>
      <c r="AK6" s="245"/>
      <c r="AL6" s="245"/>
      <c r="AM6" s="245"/>
      <c r="AN6" s="245"/>
      <c r="AO6" s="245"/>
      <c r="AR6" s="20"/>
      <c r="BE6" s="267"/>
      <c r="BS6" s="17" t="s">
        <v>6</v>
      </c>
    </row>
    <row r="7" spans="1:74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267"/>
      <c r="BS7" s="17" t="s">
        <v>6</v>
      </c>
    </row>
    <row r="8" spans="1:74" ht="12" customHeight="1">
      <c r="B8" s="20"/>
      <c r="D8" s="27" t="s">
        <v>19</v>
      </c>
      <c r="K8" s="25" t="s">
        <v>20</v>
      </c>
      <c r="AK8" s="27" t="s">
        <v>21</v>
      </c>
      <c r="AN8" s="28" t="s">
        <v>22</v>
      </c>
      <c r="AR8" s="20"/>
      <c r="BE8" s="267"/>
      <c r="BS8" s="17" t="s">
        <v>6</v>
      </c>
    </row>
    <row r="9" spans="1:74" ht="14.45" customHeight="1">
      <c r="B9" s="20"/>
      <c r="AR9" s="20"/>
      <c r="BE9" s="267"/>
      <c r="BS9" s="17" t="s">
        <v>6</v>
      </c>
    </row>
    <row r="10" spans="1:74" ht="12" customHeight="1">
      <c r="B10" s="20"/>
      <c r="D10" s="27" t="s">
        <v>23</v>
      </c>
      <c r="AK10" s="27" t="s">
        <v>24</v>
      </c>
      <c r="AN10" s="25" t="s">
        <v>1</v>
      </c>
      <c r="AR10" s="20"/>
      <c r="BE10" s="267"/>
      <c r="BS10" s="17" t="s">
        <v>6</v>
      </c>
    </row>
    <row r="11" spans="1:74" ht="18.600000000000001" customHeight="1">
      <c r="B11" s="20"/>
      <c r="E11" s="25" t="s">
        <v>25</v>
      </c>
      <c r="AK11" s="27" t="s">
        <v>26</v>
      </c>
      <c r="AN11" s="25" t="s">
        <v>1</v>
      </c>
      <c r="AR11" s="20"/>
      <c r="BE11" s="267"/>
      <c r="BS11" s="17" t="s">
        <v>6</v>
      </c>
    </row>
    <row r="12" spans="1:74" ht="6.95" customHeight="1">
      <c r="B12" s="20"/>
      <c r="AR12" s="20"/>
      <c r="BE12" s="267"/>
      <c r="BS12" s="17" t="s">
        <v>6</v>
      </c>
    </row>
    <row r="13" spans="1:74" ht="12" customHeight="1">
      <c r="B13" s="20"/>
      <c r="D13" s="27" t="s">
        <v>27</v>
      </c>
      <c r="AK13" s="27" t="s">
        <v>24</v>
      </c>
      <c r="AN13" s="29" t="s">
        <v>28</v>
      </c>
      <c r="AR13" s="20"/>
      <c r="BE13" s="267"/>
      <c r="BS13" s="17" t="s">
        <v>6</v>
      </c>
    </row>
    <row r="14" spans="1:74" ht="12.75">
      <c r="B14" s="20"/>
      <c r="E14" s="271" t="s">
        <v>28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7" t="s">
        <v>26</v>
      </c>
      <c r="AN14" s="29" t="s">
        <v>28</v>
      </c>
      <c r="AR14" s="20"/>
      <c r="BE14" s="267"/>
      <c r="BS14" s="17" t="s">
        <v>6</v>
      </c>
    </row>
    <row r="15" spans="1:74" ht="6.95" customHeight="1">
      <c r="B15" s="20"/>
      <c r="AR15" s="20"/>
      <c r="BE15" s="267"/>
      <c r="BS15" s="17" t="s">
        <v>4</v>
      </c>
    </row>
    <row r="16" spans="1:74" ht="12" customHeight="1">
      <c r="B16" s="20"/>
      <c r="D16" s="27" t="s">
        <v>29</v>
      </c>
      <c r="AK16" s="27" t="s">
        <v>24</v>
      </c>
      <c r="AN16" s="25" t="s">
        <v>1</v>
      </c>
      <c r="AR16" s="20"/>
      <c r="BE16" s="267"/>
      <c r="BS16" s="17" t="s">
        <v>4</v>
      </c>
    </row>
    <row r="17" spans="2:71" ht="18.600000000000001" customHeight="1">
      <c r="B17" s="20"/>
      <c r="E17" s="25" t="s">
        <v>30</v>
      </c>
      <c r="AK17" s="27" t="s">
        <v>26</v>
      </c>
      <c r="AN17" s="25" t="s">
        <v>1</v>
      </c>
      <c r="AR17" s="20"/>
      <c r="BE17" s="267"/>
      <c r="BS17" s="17" t="s">
        <v>31</v>
      </c>
    </row>
    <row r="18" spans="2:71" ht="6.95" customHeight="1">
      <c r="B18" s="20"/>
      <c r="AR18" s="20"/>
      <c r="BE18" s="267"/>
      <c r="BS18" s="17" t="s">
        <v>6</v>
      </c>
    </row>
    <row r="19" spans="2:71" ht="12" customHeight="1">
      <c r="B19" s="20"/>
      <c r="D19" s="27" t="s">
        <v>32</v>
      </c>
      <c r="AK19" s="27" t="s">
        <v>24</v>
      </c>
      <c r="AN19" s="25" t="s">
        <v>1</v>
      </c>
      <c r="AR19" s="20"/>
      <c r="BE19" s="267"/>
      <c r="BS19" s="17" t="s">
        <v>6</v>
      </c>
    </row>
    <row r="20" spans="2:71" ht="18.600000000000001" customHeight="1">
      <c r="B20" s="20"/>
      <c r="E20" s="25" t="s">
        <v>33</v>
      </c>
      <c r="AK20" s="27" t="s">
        <v>26</v>
      </c>
      <c r="AN20" s="25" t="s">
        <v>1</v>
      </c>
      <c r="AR20" s="20"/>
      <c r="BE20" s="267"/>
      <c r="BS20" s="17" t="s">
        <v>31</v>
      </c>
    </row>
    <row r="21" spans="2:71" ht="6.95" customHeight="1">
      <c r="B21" s="20"/>
      <c r="AR21" s="20"/>
      <c r="BE21" s="267"/>
    </row>
    <row r="22" spans="2:71" ht="12" customHeight="1">
      <c r="B22" s="20"/>
      <c r="D22" s="27" t="s">
        <v>34</v>
      </c>
      <c r="AR22" s="20"/>
      <c r="BE22" s="267"/>
    </row>
    <row r="23" spans="2:71" ht="16.5" customHeight="1">
      <c r="B23" s="20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R23" s="20"/>
      <c r="BE23" s="267"/>
    </row>
    <row r="24" spans="2:71" ht="6.95" customHeight="1">
      <c r="B24" s="20"/>
      <c r="AR24" s="20"/>
      <c r="BE24" s="267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67"/>
    </row>
    <row r="26" spans="2:71" ht="14.45" customHeight="1">
      <c r="B26" s="20"/>
      <c r="D26" s="32" t="s">
        <v>35</v>
      </c>
      <c r="AK26" s="274">
        <f>ROUND(AG94,2)</f>
        <v>0</v>
      </c>
      <c r="AL26" s="245"/>
      <c r="AM26" s="245"/>
      <c r="AN26" s="245"/>
      <c r="AO26" s="245"/>
      <c r="AR26" s="20"/>
      <c r="BE26" s="267"/>
    </row>
    <row r="27" spans="2:71" ht="14.45" customHeight="1">
      <c r="B27" s="20"/>
      <c r="D27" s="32" t="s">
        <v>36</v>
      </c>
      <c r="AK27" s="274">
        <f>ROUND(AG102, 2)</f>
        <v>0</v>
      </c>
      <c r="AL27" s="274"/>
      <c r="AM27" s="274"/>
      <c r="AN27" s="274"/>
      <c r="AO27" s="274"/>
      <c r="AR27" s="20"/>
      <c r="BE27" s="267"/>
    </row>
    <row r="28" spans="2:71" s="1" customFormat="1" ht="6.95" customHeight="1">
      <c r="B28" s="34"/>
      <c r="AR28" s="34"/>
      <c r="BE28" s="267"/>
    </row>
    <row r="29" spans="2:71" s="1" customFormat="1" ht="25.9" customHeight="1">
      <c r="B29" s="34"/>
      <c r="D29" s="35" t="s">
        <v>37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75">
        <f>ROUND(AK26 + AK27, 2)</f>
        <v>0</v>
      </c>
      <c r="AL29" s="276"/>
      <c r="AM29" s="276"/>
      <c r="AN29" s="276"/>
      <c r="AO29" s="276"/>
      <c r="AR29" s="34"/>
      <c r="BE29" s="267"/>
    </row>
    <row r="30" spans="2:71" s="1" customFormat="1" ht="6.95" customHeight="1">
      <c r="B30" s="34"/>
      <c r="AR30" s="34"/>
      <c r="BE30" s="267"/>
    </row>
    <row r="31" spans="2:71" s="1" customFormat="1" ht="12.75">
      <c r="B31" s="34"/>
      <c r="L31" s="277" t="s">
        <v>38</v>
      </c>
      <c r="M31" s="277"/>
      <c r="N31" s="277"/>
      <c r="O31" s="277"/>
      <c r="P31" s="277"/>
      <c r="W31" s="277" t="s">
        <v>39</v>
      </c>
      <c r="X31" s="277"/>
      <c r="Y31" s="277"/>
      <c r="Z31" s="277"/>
      <c r="AA31" s="277"/>
      <c r="AB31" s="277"/>
      <c r="AC31" s="277"/>
      <c r="AD31" s="277"/>
      <c r="AE31" s="277"/>
      <c r="AK31" s="277" t="s">
        <v>40</v>
      </c>
      <c r="AL31" s="277"/>
      <c r="AM31" s="277"/>
      <c r="AN31" s="277"/>
      <c r="AO31" s="277"/>
      <c r="AR31" s="34"/>
      <c r="BE31" s="267"/>
    </row>
    <row r="32" spans="2:71" s="2" customFormat="1" ht="14.45" customHeight="1">
      <c r="B32" s="38"/>
      <c r="D32" s="27" t="s">
        <v>41</v>
      </c>
      <c r="F32" s="39" t="s">
        <v>42</v>
      </c>
      <c r="L32" s="255">
        <v>0.23</v>
      </c>
      <c r="M32" s="254"/>
      <c r="N32" s="254"/>
      <c r="O32" s="254"/>
      <c r="P32" s="254"/>
      <c r="Q32" s="40"/>
      <c r="R32" s="40"/>
      <c r="S32" s="40"/>
      <c r="T32" s="40"/>
      <c r="U32" s="40"/>
      <c r="V32" s="40"/>
      <c r="W32" s="253">
        <f>ROUND(AZ94 + SUM(CD102:CD106), 2)</f>
        <v>0</v>
      </c>
      <c r="X32" s="254"/>
      <c r="Y32" s="254"/>
      <c r="Z32" s="254"/>
      <c r="AA32" s="254"/>
      <c r="AB32" s="254"/>
      <c r="AC32" s="254"/>
      <c r="AD32" s="254"/>
      <c r="AE32" s="254"/>
      <c r="AF32" s="40"/>
      <c r="AG32" s="40"/>
      <c r="AH32" s="40"/>
      <c r="AI32" s="40"/>
      <c r="AJ32" s="40"/>
      <c r="AK32" s="253">
        <f>ROUND(AV94 + SUM(BY102:BY106), 2)</f>
        <v>0</v>
      </c>
      <c r="AL32" s="254"/>
      <c r="AM32" s="254"/>
      <c r="AN32" s="254"/>
      <c r="AO32" s="254"/>
      <c r="AP32" s="40"/>
      <c r="AQ32" s="40"/>
      <c r="AR32" s="41"/>
      <c r="AS32" s="40"/>
      <c r="AT32" s="40"/>
      <c r="AU32" s="40"/>
      <c r="AV32" s="40"/>
      <c r="AW32" s="40"/>
      <c r="AX32" s="40"/>
      <c r="AY32" s="40"/>
      <c r="AZ32" s="40"/>
      <c r="BE32" s="268"/>
    </row>
    <row r="33" spans="2:57" s="2" customFormat="1" ht="14.45" customHeight="1">
      <c r="B33" s="38"/>
      <c r="F33" s="39" t="s">
        <v>43</v>
      </c>
      <c r="L33" s="255">
        <v>0.23</v>
      </c>
      <c r="M33" s="254"/>
      <c r="N33" s="254"/>
      <c r="O33" s="254"/>
      <c r="P33" s="254"/>
      <c r="Q33" s="40"/>
      <c r="R33" s="40"/>
      <c r="S33" s="40"/>
      <c r="T33" s="40"/>
      <c r="U33" s="40"/>
      <c r="V33" s="40"/>
      <c r="W33" s="253">
        <f>ROUND(BA94 + SUM(CE102:CE106), 2)</f>
        <v>0</v>
      </c>
      <c r="X33" s="254"/>
      <c r="Y33" s="254"/>
      <c r="Z33" s="254"/>
      <c r="AA33" s="254"/>
      <c r="AB33" s="254"/>
      <c r="AC33" s="254"/>
      <c r="AD33" s="254"/>
      <c r="AE33" s="254"/>
      <c r="AF33" s="40"/>
      <c r="AG33" s="40"/>
      <c r="AH33" s="40"/>
      <c r="AI33" s="40"/>
      <c r="AJ33" s="40"/>
      <c r="AK33" s="253">
        <f>ROUND(AW94 + SUM(BZ102:BZ106), 2)</f>
        <v>0</v>
      </c>
      <c r="AL33" s="254"/>
      <c r="AM33" s="254"/>
      <c r="AN33" s="254"/>
      <c r="AO33" s="254"/>
      <c r="AP33" s="40"/>
      <c r="AQ33" s="40"/>
      <c r="AR33" s="41"/>
      <c r="AS33" s="40"/>
      <c r="AT33" s="40"/>
      <c r="AU33" s="40"/>
      <c r="AV33" s="40"/>
      <c r="AW33" s="40"/>
      <c r="AX33" s="40"/>
      <c r="AY33" s="40"/>
      <c r="AZ33" s="40"/>
      <c r="BE33" s="268"/>
    </row>
    <row r="34" spans="2:57" s="2" customFormat="1" ht="14.45" hidden="1" customHeight="1">
      <c r="B34" s="38"/>
      <c r="F34" s="27" t="s">
        <v>44</v>
      </c>
      <c r="L34" s="262">
        <v>0.23</v>
      </c>
      <c r="M34" s="261"/>
      <c r="N34" s="261"/>
      <c r="O34" s="261"/>
      <c r="P34" s="261"/>
      <c r="W34" s="260">
        <f>ROUND(BB94 + SUM(CF102:CF106), 2)</f>
        <v>0</v>
      </c>
      <c r="X34" s="261"/>
      <c r="Y34" s="261"/>
      <c r="Z34" s="261"/>
      <c r="AA34" s="261"/>
      <c r="AB34" s="261"/>
      <c r="AC34" s="261"/>
      <c r="AD34" s="261"/>
      <c r="AE34" s="261"/>
      <c r="AK34" s="260">
        <v>0</v>
      </c>
      <c r="AL34" s="261"/>
      <c r="AM34" s="261"/>
      <c r="AN34" s="261"/>
      <c r="AO34" s="261"/>
      <c r="AR34" s="38"/>
      <c r="BE34" s="268"/>
    </row>
    <row r="35" spans="2:57" s="2" customFormat="1" ht="14.45" hidden="1" customHeight="1">
      <c r="B35" s="38"/>
      <c r="F35" s="27" t="s">
        <v>45</v>
      </c>
      <c r="L35" s="262">
        <v>0.23</v>
      </c>
      <c r="M35" s="261"/>
      <c r="N35" s="261"/>
      <c r="O35" s="261"/>
      <c r="P35" s="261"/>
      <c r="W35" s="260">
        <f>ROUND(BC94 + SUM(CG102:CG106), 2)</f>
        <v>0</v>
      </c>
      <c r="X35" s="261"/>
      <c r="Y35" s="261"/>
      <c r="Z35" s="261"/>
      <c r="AA35" s="261"/>
      <c r="AB35" s="261"/>
      <c r="AC35" s="261"/>
      <c r="AD35" s="261"/>
      <c r="AE35" s="261"/>
      <c r="AK35" s="260">
        <v>0</v>
      </c>
      <c r="AL35" s="261"/>
      <c r="AM35" s="261"/>
      <c r="AN35" s="261"/>
      <c r="AO35" s="261"/>
      <c r="AR35" s="38"/>
    </row>
    <row r="36" spans="2:57" s="2" customFormat="1" ht="14.45" hidden="1" customHeight="1">
      <c r="B36" s="38"/>
      <c r="F36" s="39" t="s">
        <v>46</v>
      </c>
      <c r="L36" s="255">
        <v>0</v>
      </c>
      <c r="M36" s="254"/>
      <c r="N36" s="254"/>
      <c r="O36" s="254"/>
      <c r="P36" s="254"/>
      <c r="Q36" s="40"/>
      <c r="R36" s="40"/>
      <c r="S36" s="40"/>
      <c r="T36" s="40"/>
      <c r="U36" s="40"/>
      <c r="V36" s="40"/>
      <c r="W36" s="253">
        <f>ROUND(BD94 + SUM(CH102:CH106), 2)</f>
        <v>0</v>
      </c>
      <c r="X36" s="254"/>
      <c r="Y36" s="254"/>
      <c r="Z36" s="254"/>
      <c r="AA36" s="254"/>
      <c r="AB36" s="254"/>
      <c r="AC36" s="254"/>
      <c r="AD36" s="254"/>
      <c r="AE36" s="254"/>
      <c r="AF36" s="40"/>
      <c r="AG36" s="40"/>
      <c r="AH36" s="40"/>
      <c r="AI36" s="40"/>
      <c r="AJ36" s="40"/>
      <c r="AK36" s="253">
        <v>0</v>
      </c>
      <c r="AL36" s="254"/>
      <c r="AM36" s="254"/>
      <c r="AN36" s="254"/>
      <c r="AO36" s="254"/>
      <c r="AP36" s="40"/>
      <c r="AQ36" s="40"/>
      <c r="AR36" s="41"/>
      <c r="AS36" s="40"/>
      <c r="AT36" s="40"/>
      <c r="AU36" s="40"/>
      <c r="AV36" s="40"/>
      <c r="AW36" s="40"/>
      <c r="AX36" s="40"/>
      <c r="AY36" s="40"/>
      <c r="AZ36" s="40"/>
    </row>
    <row r="37" spans="2:57" s="1" customFormat="1" ht="6.95" customHeight="1">
      <c r="B37" s="34"/>
      <c r="AR37" s="34"/>
    </row>
    <row r="38" spans="2:57" s="1" customFormat="1" ht="25.9" customHeight="1">
      <c r="B38" s="34"/>
      <c r="C38" s="42"/>
      <c r="D38" s="43" t="s">
        <v>47</v>
      </c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5" t="s">
        <v>48</v>
      </c>
      <c r="U38" s="44"/>
      <c r="V38" s="44"/>
      <c r="W38" s="44"/>
      <c r="X38" s="259" t="s">
        <v>49</v>
      </c>
      <c r="Y38" s="257"/>
      <c r="Z38" s="257"/>
      <c r="AA38" s="257"/>
      <c r="AB38" s="257"/>
      <c r="AC38" s="44"/>
      <c r="AD38" s="44"/>
      <c r="AE38" s="44"/>
      <c r="AF38" s="44"/>
      <c r="AG38" s="44"/>
      <c r="AH38" s="44"/>
      <c r="AI38" s="44"/>
      <c r="AJ38" s="44"/>
      <c r="AK38" s="256">
        <f>SUM(AK29:AK36)</f>
        <v>0</v>
      </c>
      <c r="AL38" s="257"/>
      <c r="AM38" s="257"/>
      <c r="AN38" s="257"/>
      <c r="AO38" s="258"/>
      <c r="AP38" s="42"/>
      <c r="AQ38" s="42"/>
      <c r="AR38" s="34"/>
    </row>
    <row r="39" spans="2:57" s="1" customFormat="1" ht="6.95" customHeight="1">
      <c r="B39" s="34"/>
      <c r="AR39" s="34"/>
    </row>
    <row r="40" spans="2:57" s="1" customFormat="1" ht="14.45" customHeight="1">
      <c r="B40" s="34"/>
      <c r="AR40" s="34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4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R49" s="34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4"/>
      <c r="D60" s="48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8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8" t="s">
        <v>52</v>
      </c>
      <c r="AI60" s="36"/>
      <c r="AJ60" s="36"/>
      <c r="AK60" s="36"/>
      <c r="AL60" s="36"/>
      <c r="AM60" s="48" t="s">
        <v>53</v>
      </c>
      <c r="AN60" s="36"/>
      <c r="AO60" s="36"/>
      <c r="AR60" s="34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4"/>
      <c r="D64" s="46" t="s">
        <v>54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55</v>
      </c>
      <c r="AI64" s="47"/>
      <c r="AJ64" s="47"/>
      <c r="AK64" s="47"/>
      <c r="AL64" s="47"/>
      <c r="AM64" s="47"/>
      <c r="AN64" s="47"/>
      <c r="AO64" s="47"/>
      <c r="AR64" s="34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4"/>
      <c r="D75" s="48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8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8" t="s">
        <v>52</v>
      </c>
      <c r="AI75" s="36"/>
      <c r="AJ75" s="36"/>
      <c r="AK75" s="36"/>
      <c r="AL75" s="36"/>
      <c r="AM75" s="48" t="s">
        <v>53</v>
      </c>
      <c r="AN75" s="36"/>
      <c r="AO75" s="36"/>
      <c r="AR75" s="34"/>
    </row>
    <row r="76" spans="2:44" s="1" customFormat="1">
      <c r="B76" s="34"/>
      <c r="AR76" s="34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4"/>
    </row>
    <row r="81" spans="1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4"/>
    </row>
    <row r="82" spans="1:91" s="1" customFormat="1" ht="24.95" customHeight="1">
      <c r="B82" s="34"/>
      <c r="C82" s="21" t="s">
        <v>56</v>
      </c>
      <c r="AR82" s="34"/>
    </row>
    <row r="83" spans="1:91" s="1" customFormat="1" ht="6.95" customHeight="1">
      <c r="B83" s="34"/>
      <c r="AR83" s="34"/>
    </row>
    <row r="84" spans="1:91" s="3" customFormat="1" ht="12" customHeight="1">
      <c r="B84" s="53"/>
      <c r="C84" s="27" t="s">
        <v>12</v>
      </c>
      <c r="L84" s="3" t="str">
        <f>K5</f>
        <v>0325A</v>
      </c>
      <c r="AR84" s="53"/>
    </row>
    <row r="85" spans="1:91" s="4" customFormat="1" ht="36.950000000000003" customHeight="1">
      <c r="B85" s="54"/>
      <c r="C85" s="55" t="s">
        <v>15</v>
      </c>
      <c r="L85" s="264" t="str">
        <f>K6</f>
        <v>Klientské centrum Olejkárska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R85" s="54"/>
    </row>
    <row r="86" spans="1:91" s="1" customFormat="1" ht="6.95" customHeight="1">
      <c r="B86" s="34"/>
      <c r="AR86" s="34"/>
    </row>
    <row r="87" spans="1:91" s="1" customFormat="1" ht="12" customHeight="1">
      <c r="B87" s="34"/>
      <c r="C87" s="27" t="s">
        <v>19</v>
      </c>
      <c r="L87" s="56" t="str">
        <f>IF(K8="","",K8)</f>
        <v xml:space="preserve"> </v>
      </c>
      <c r="AI87" s="27" t="s">
        <v>21</v>
      </c>
      <c r="AM87" s="237" t="str">
        <f>IF(AN8= "","",AN8)</f>
        <v>7. 2. 2025</v>
      </c>
      <c r="AN87" s="237"/>
      <c r="AR87" s="34"/>
    </row>
    <row r="88" spans="1:91" s="1" customFormat="1" ht="6.95" customHeight="1">
      <c r="B88" s="34"/>
      <c r="AR88" s="34"/>
    </row>
    <row r="89" spans="1:91" s="1" customFormat="1" ht="15.2" customHeight="1">
      <c r="B89" s="34"/>
      <c r="C89" s="27" t="s">
        <v>23</v>
      </c>
      <c r="L89" s="3" t="str">
        <f>IF(E11= "","",E11)</f>
        <v>DPB a.s.</v>
      </c>
      <c r="AI89" s="27" t="s">
        <v>29</v>
      </c>
      <c r="AM89" s="238" t="str">
        <f>IF(E17="","",E17)</f>
        <v>Ing.arch.Soňa Havliková</v>
      </c>
      <c r="AN89" s="239"/>
      <c r="AO89" s="239"/>
      <c r="AP89" s="239"/>
      <c r="AR89" s="34"/>
      <c r="AS89" s="249" t="s">
        <v>57</v>
      </c>
      <c r="AT89" s="250"/>
      <c r="AU89" s="58"/>
      <c r="AV89" s="58"/>
      <c r="AW89" s="58"/>
      <c r="AX89" s="58"/>
      <c r="AY89" s="58"/>
      <c r="AZ89" s="58"/>
      <c r="BA89" s="58"/>
      <c r="BB89" s="58"/>
      <c r="BC89" s="58"/>
      <c r="BD89" s="59"/>
    </row>
    <row r="90" spans="1:91" s="1" customFormat="1" ht="15.2" customHeight="1">
      <c r="B90" s="34"/>
      <c r="C90" s="27" t="s">
        <v>27</v>
      </c>
      <c r="L90" s="3" t="str">
        <f>IF(E14= "Vyplň údaj","",E14)</f>
        <v/>
      </c>
      <c r="AI90" s="27" t="s">
        <v>32</v>
      </c>
      <c r="AM90" s="238" t="str">
        <f>IF(E20="","",E20)</f>
        <v>Rozing s.r.o.</v>
      </c>
      <c r="AN90" s="239"/>
      <c r="AO90" s="239"/>
      <c r="AP90" s="239"/>
      <c r="AR90" s="34"/>
      <c r="AS90" s="251"/>
      <c r="AT90" s="252"/>
      <c r="BD90" s="61"/>
    </row>
    <row r="91" spans="1:91" s="1" customFormat="1" ht="10.7" customHeight="1">
      <c r="B91" s="34"/>
      <c r="AR91" s="34"/>
      <c r="AS91" s="251"/>
      <c r="AT91" s="252"/>
      <c r="BD91" s="61"/>
    </row>
    <row r="92" spans="1:91" s="1" customFormat="1" ht="29.25" customHeight="1">
      <c r="B92" s="34"/>
      <c r="C92" s="278" t="s">
        <v>58</v>
      </c>
      <c r="D92" s="242"/>
      <c r="E92" s="242"/>
      <c r="F92" s="242"/>
      <c r="G92" s="242"/>
      <c r="H92" s="62"/>
      <c r="I92" s="241" t="s">
        <v>59</v>
      </c>
      <c r="J92" s="242"/>
      <c r="K92" s="242"/>
      <c r="L92" s="242"/>
      <c r="M92" s="242"/>
      <c r="N92" s="242"/>
      <c r="O92" s="242"/>
      <c r="P92" s="242"/>
      <c r="Q92" s="242"/>
      <c r="R92" s="242"/>
      <c r="S92" s="242"/>
      <c r="T92" s="242"/>
      <c r="U92" s="242"/>
      <c r="V92" s="242"/>
      <c r="W92" s="242"/>
      <c r="X92" s="242"/>
      <c r="Y92" s="242"/>
      <c r="Z92" s="242"/>
      <c r="AA92" s="242"/>
      <c r="AB92" s="242"/>
      <c r="AC92" s="242"/>
      <c r="AD92" s="242"/>
      <c r="AE92" s="242"/>
      <c r="AF92" s="242"/>
      <c r="AG92" s="247" t="s">
        <v>60</v>
      </c>
      <c r="AH92" s="242"/>
      <c r="AI92" s="242"/>
      <c r="AJ92" s="242"/>
      <c r="AK92" s="242"/>
      <c r="AL92" s="242"/>
      <c r="AM92" s="242"/>
      <c r="AN92" s="241" t="s">
        <v>61</v>
      </c>
      <c r="AO92" s="242"/>
      <c r="AP92" s="243"/>
      <c r="AQ92" s="63" t="s">
        <v>62</v>
      </c>
      <c r="AR92" s="34"/>
      <c r="AS92" s="64" t="s">
        <v>63</v>
      </c>
      <c r="AT92" s="65" t="s">
        <v>64</v>
      </c>
      <c r="AU92" s="65" t="s">
        <v>65</v>
      </c>
      <c r="AV92" s="65" t="s">
        <v>66</v>
      </c>
      <c r="AW92" s="65" t="s">
        <v>67</v>
      </c>
      <c r="AX92" s="65" t="s">
        <v>68</v>
      </c>
      <c r="AY92" s="65" t="s">
        <v>69</v>
      </c>
      <c r="AZ92" s="65" t="s">
        <v>70</v>
      </c>
      <c r="BA92" s="65" t="s">
        <v>71</v>
      </c>
      <c r="BB92" s="65" t="s">
        <v>72</v>
      </c>
      <c r="BC92" s="65" t="s">
        <v>73</v>
      </c>
      <c r="BD92" s="66" t="s">
        <v>74</v>
      </c>
    </row>
    <row r="93" spans="1:91" s="1" customFormat="1" ht="10.7" customHeight="1">
      <c r="B93" s="34"/>
      <c r="AR93" s="34"/>
      <c r="AS93" s="67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9"/>
    </row>
    <row r="94" spans="1:91" s="5" customFormat="1" ht="32.450000000000003" customHeight="1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48">
        <f>ROUND(SUM(AG95:AG100),2)</f>
        <v>0</v>
      </c>
      <c r="AH94" s="248"/>
      <c r="AI94" s="248"/>
      <c r="AJ94" s="248"/>
      <c r="AK94" s="248"/>
      <c r="AL94" s="248"/>
      <c r="AM94" s="248"/>
      <c r="AN94" s="244">
        <f t="shared" ref="AN94:AN100" si="0">SUM(AG94,AT94)</f>
        <v>0</v>
      </c>
      <c r="AO94" s="244"/>
      <c r="AP94" s="244"/>
      <c r="AQ94" s="72" t="s">
        <v>1</v>
      </c>
      <c r="AR94" s="68"/>
      <c r="AS94" s="73">
        <f>ROUND(SUM(AS95:AS100),2)</f>
        <v>0</v>
      </c>
      <c r="AT94" s="74">
        <f t="shared" ref="AT94:AT100" si="1">ROUND(SUM(AV94:AW94),2)</f>
        <v>0</v>
      </c>
      <c r="AU94" s="75">
        <f>ROUND(SUM(AU95:AU100),5)</f>
        <v>0</v>
      </c>
      <c r="AV94" s="74">
        <f>ROUND(AZ94*L32,2)</f>
        <v>0</v>
      </c>
      <c r="AW94" s="74">
        <f>ROUND(BA94*L33,2)</f>
        <v>0</v>
      </c>
      <c r="AX94" s="74">
        <f>ROUND(BB94*L32,2)</f>
        <v>0</v>
      </c>
      <c r="AY94" s="74">
        <f>ROUND(BC94*L33,2)</f>
        <v>0</v>
      </c>
      <c r="AZ94" s="74">
        <f>ROUND(SUM(AZ95:AZ100),2)</f>
        <v>0</v>
      </c>
      <c r="BA94" s="74">
        <f>ROUND(SUM(BA95:BA100),2)</f>
        <v>0</v>
      </c>
      <c r="BB94" s="74">
        <f>ROUND(SUM(BB95:BB100),2)</f>
        <v>0</v>
      </c>
      <c r="BC94" s="74">
        <f>ROUND(SUM(BC95:BC100),2)</f>
        <v>0</v>
      </c>
      <c r="BD94" s="76">
        <f>ROUND(SUM(BD95:BD100),2)</f>
        <v>0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5</v>
      </c>
      <c r="BX94" s="77" t="s">
        <v>80</v>
      </c>
      <c r="CL94" s="77" t="s">
        <v>1</v>
      </c>
    </row>
    <row r="95" spans="1:91" s="6" customFormat="1" ht="16.5" customHeight="1">
      <c r="A95" s="79" t="s">
        <v>81</v>
      </c>
      <c r="B95" s="80"/>
      <c r="C95" s="81"/>
      <c r="D95" s="263" t="s">
        <v>82</v>
      </c>
      <c r="E95" s="263"/>
      <c r="F95" s="263"/>
      <c r="G95" s="263"/>
      <c r="H95" s="263"/>
      <c r="I95" s="82"/>
      <c r="J95" s="263" t="s">
        <v>83</v>
      </c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63"/>
      <c r="AB95" s="263"/>
      <c r="AC95" s="263"/>
      <c r="AD95" s="263"/>
      <c r="AE95" s="263"/>
      <c r="AF95" s="263"/>
      <c r="AG95" s="235">
        <f>'01 - Architektonicko-stav...'!J32</f>
        <v>0</v>
      </c>
      <c r="AH95" s="236"/>
      <c r="AI95" s="236"/>
      <c r="AJ95" s="236"/>
      <c r="AK95" s="236"/>
      <c r="AL95" s="236"/>
      <c r="AM95" s="236"/>
      <c r="AN95" s="235">
        <f t="shared" si="0"/>
        <v>0</v>
      </c>
      <c r="AO95" s="236"/>
      <c r="AP95" s="236"/>
      <c r="AQ95" s="83" t="s">
        <v>84</v>
      </c>
      <c r="AR95" s="80"/>
      <c r="AS95" s="84">
        <v>0</v>
      </c>
      <c r="AT95" s="85">
        <f t="shared" si="1"/>
        <v>0</v>
      </c>
      <c r="AU95" s="86">
        <f>'01 - Architektonicko-stav...'!P143</f>
        <v>0</v>
      </c>
      <c r="AV95" s="85">
        <f>'01 - Architektonicko-stav...'!J35</f>
        <v>0</v>
      </c>
      <c r="AW95" s="85">
        <f>'01 - Architektonicko-stav...'!J36</f>
        <v>0</v>
      </c>
      <c r="AX95" s="85">
        <f>'01 - Architektonicko-stav...'!J37</f>
        <v>0</v>
      </c>
      <c r="AY95" s="85">
        <f>'01 - Architektonicko-stav...'!J38</f>
        <v>0</v>
      </c>
      <c r="AZ95" s="85">
        <f>'01 - Architektonicko-stav...'!F35</f>
        <v>0</v>
      </c>
      <c r="BA95" s="85">
        <f>'01 - Architektonicko-stav...'!F36</f>
        <v>0</v>
      </c>
      <c r="BB95" s="85">
        <f>'01 - Architektonicko-stav...'!F37</f>
        <v>0</v>
      </c>
      <c r="BC95" s="85">
        <f>'01 - Architektonicko-stav...'!F38</f>
        <v>0</v>
      </c>
      <c r="BD95" s="87">
        <f>'01 - Architektonicko-stav...'!F39</f>
        <v>0</v>
      </c>
      <c r="BT95" s="88" t="s">
        <v>85</v>
      </c>
      <c r="BV95" s="88" t="s">
        <v>79</v>
      </c>
      <c r="BW95" s="88" t="s">
        <v>86</v>
      </c>
      <c r="BX95" s="88" t="s">
        <v>5</v>
      </c>
      <c r="CL95" s="88" t="s">
        <v>1</v>
      </c>
      <c r="CM95" s="88" t="s">
        <v>77</v>
      </c>
    </row>
    <row r="96" spans="1:91" s="6" customFormat="1" ht="16.5" customHeight="1">
      <c r="A96" s="79" t="s">
        <v>81</v>
      </c>
      <c r="B96" s="80"/>
      <c r="C96" s="81"/>
      <c r="D96" s="263" t="s">
        <v>87</v>
      </c>
      <c r="E96" s="263"/>
      <c r="F96" s="263"/>
      <c r="G96" s="263"/>
      <c r="H96" s="263"/>
      <c r="I96" s="82"/>
      <c r="J96" s="263" t="s">
        <v>88</v>
      </c>
      <c r="K96" s="263"/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35">
        <f>'02 - Vzduchotechnika'!J32</f>
        <v>0</v>
      </c>
      <c r="AH96" s="236"/>
      <c r="AI96" s="236"/>
      <c r="AJ96" s="236"/>
      <c r="AK96" s="236"/>
      <c r="AL96" s="236"/>
      <c r="AM96" s="236"/>
      <c r="AN96" s="235">
        <f t="shared" si="0"/>
        <v>0</v>
      </c>
      <c r="AO96" s="236"/>
      <c r="AP96" s="236"/>
      <c r="AQ96" s="83" t="s">
        <v>84</v>
      </c>
      <c r="AR96" s="80"/>
      <c r="AS96" s="84">
        <v>0</v>
      </c>
      <c r="AT96" s="85">
        <f t="shared" si="1"/>
        <v>0</v>
      </c>
      <c r="AU96" s="86">
        <f>'02 - Vzduchotechnika'!P134</f>
        <v>0</v>
      </c>
      <c r="AV96" s="85">
        <f>'02 - Vzduchotechnika'!J35</f>
        <v>0</v>
      </c>
      <c r="AW96" s="85">
        <f>'02 - Vzduchotechnika'!J36</f>
        <v>0</v>
      </c>
      <c r="AX96" s="85">
        <f>'02 - Vzduchotechnika'!J37</f>
        <v>0</v>
      </c>
      <c r="AY96" s="85">
        <f>'02 - Vzduchotechnika'!J38</f>
        <v>0</v>
      </c>
      <c r="AZ96" s="85">
        <f>'02 - Vzduchotechnika'!F35</f>
        <v>0</v>
      </c>
      <c r="BA96" s="85">
        <f>'02 - Vzduchotechnika'!F36</f>
        <v>0</v>
      </c>
      <c r="BB96" s="85">
        <f>'02 - Vzduchotechnika'!F37</f>
        <v>0</v>
      </c>
      <c r="BC96" s="85">
        <f>'02 - Vzduchotechnika'!F38</f>
        <v>0</v>
      </c>
      <c r="BD96" s="87">
        <f>'02 - Vzduchotechnika'!F39</f>
        <v>0</v>
      </c>
      <c r="BT96" s="88" t="s">
        <v>85</v>
      </c>
      <c r="BV96" s="88" t="s">
        <v>79</v>
      </c>
      <c r="BW96" s="88" t="s">
        <v>89</v>
      </c>
      <c r="BX96" s="88" t="s">
        <v>5</v>
      </c>
      <c r="CL96" s="88" t="s">
        <v>1</v>
      </c>
      <c r="CM96" s="88" t="s">
        <v>77</v>
      </c>
    </row>
    <row r="97" spans="1:91" s="6" customFormat="1" ht="16.5" customHeight="1">
      <c r="A97" s="79" t="s">
        <v>81</v>
      </c>
      <c r="B97" s="80"/>
      <c r="C97" s="81"/>
      <c r="D97" s="263" t="s">
        <v>90</v>
      </c>
      <c r="E97" s="263"/>
      <c r="F97" s="263"/>
      <c r="G97" s="263"/>
      <c r="H97" s="263"/>
      <c r="I97" s="82"/>
      <c r="J97" s="263" t="s">
        <v>91</v>
      </c>
      <c r="K97" s="263"/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35">
        <f>'03 - Elektroinštalácia'!J32</f>
        <v>0</v>
      </c>
      <c r="AH97" s="236"/>
      <c r="AI97" s="236"/>
      <c r="AJ97" s="236"/>
      <c r="AK97" s="236"/>
      <c r="AL97" s="236"/>
      <c r="AM97" s="236"/>
      <c r="AN97" s="235">
        <f t="shared" si="0"/>
        <v>0</v>
      </c>
      <c r="AO97" s="236"/>
      <c r="AP97" s="236"/>
      <c r="AQ97" s="83" t="s">
        <v>84</v>
      </c>
      <c r="AR97" s="80"/>
      <c r="AS97" s="84">
        <v>0</v>
      </c>
      <c r="AT97" s="85">
        <f t="shared" si="1"/>
        <v>0</v>
      </c>
      <c r="AU97" s="86">
        <f>'03 - Elektroinštalácia'!P128</f>
        <v>0</v>
      </c>
      <c r="AV97" s="85">
        <f>'03 - Elektroinštalácia'!J35</f>
        <v>0</v>
      </c>
      <c r="AW97" s="85">
        <f>'03 - Elektroinštalácia'!J36</f>
        <v>0</v>
      </c>
      <c r="AX97" s="85">
        <f>'03 - Elektroinštalácia'!J37</f>
        <v>0</v>
      </c>
      <c r="AY97" s="85">
        <f>'03 - Elektroinštalácia'!J38</f>
        <v>0</v>
      </c>
      <c r="AZ97" s="85">
        <f>'03 - Elektroinštalácia'!F35</f>
        <v>0</v>
      </c>
      <c r="BA97" s="85">
        <f>'03 - Elektroinštalácia'!F36</f>
        <v>0</v>
      </c>
      <c r="BB97" s="85">
        <f>'03 - Elektroinštalácia'!F37</f>
        <v>0</v>
      </c>
      <c r="BC97" s="85">
        <f>'03 - Elektroinštalácia'!F38</f>
        <v>0</v>
      </c>
      <c r="BD97" s="87">
        <f>'03 - Elektroinštalácia'!F39</f>
        <v>0</v>
      </c>
      <c r="BT97" s="88" t="s">
        <v>85</v>
      </c>
      <c r="BV97" s="88" t="s">
        <v>79</v>
      </c>
      <c r="BW97" s="88" t="s">
        <v>92</v>
      </c>
      <c r="BX97" s="88" t="s">
        <v>5</v>
      </c>
      <c r="CL97" s="88" t="s">
        <v>1</v>
      </c>
      <c r="CM97" s="88" t="s">
        <v>77</v>
      </c>
    </row>
    <row r="98" spans="1:91" s="6" customFormat="1" ht="16.5" customHeight="1">
      <c r="A98" s="79" t="s">
        <v>81</v>
      </c>
      <c r="B98" s="80"/>
      <c r="C98" s="81"/>
      <c r="D98" s="263" t="s">
        <v>93</v>
      </c>
      <c r="E98" s="263"/>
      <c r="F98" s="263"/>
      <c r="G98" s="263"/>
      <c r="H98" s="263"/>
      <c r="I98" s="82"/>
      <c r="J98" s="263" t="s">
        <v>94</v>
      </c>
      <c r="K98" s="263"/>
      <c r="L98" s="263"/>
      <c r="M98" s="263"/>
      <c r="N98" s="263"/>
      <c r="O98" s="263"/>
      <c r="P98" s="263"/>
      <c r="Q98" s="263"/>
      <c r="R98" s="263"/>
      <c r="S98" s="263"/>
      <c r="T98" s="263"/>
      <c r="U98" s="263"/>
      <c r="V98" s="263"/>
      <c r="W98" s="263"/>
      <c r="X98" s="263"/>
      <c r="Y98" s="263"/>
      <c r="Z98" s="263"/>
      <c r="AA98" s="263"/>
      <c r="AB98" s="263"/>
      <c r="AC98" s="263"/>
      <c r="AD98" s="263"/>
      <c r="AE98" s="263"/>
      <c r="AF98" s="263"/>
      <c r="AG98" s="235">
        <f>'04 - ZTI'!J32</f>
        <v>0</v>
      </c>
      <c r="AH98" s="236"/>
      <c r="AI98" s="236"/>
      <c r="AJ98" s="236"/>
      <c r="AK98" s="236"/>
      <c r="AL98" s="236"/>
      <c r="AM98" s="236"/>
      <c r="AN98" s="235">
        <f t="shared" si="0"/>
        <v>0</v>
      </c>
      <c r="AO98" s="236"/>
      <c r="AP98" s="236"/>
      <c r="AQ98" s="83" t="s">
        <v>84</v>
      </c>
      <c r="AR98" s="80"/>
      <c r="AS98" s="84">
        <v>0</v>
      </c>
      <c r="AT98" s="85">
        <f t="shared" si="1"/>
        <v>0</v>
      </c>
      <c r="AU98" s="86">
        <f>'04 - ZTI'!P130</f>
        <v>0</v>
      </c>
      <c r="AV98" s="85">
        <f>'04 - ZTI'!J35</f>
        <v>0</v>
      </c>
      <c r="AW98" s="85">
        <f>'04 - ZTI'!J36</f>
        <v>0</v>
      </c>
      <c r="AX98" s="85">
        <f>'04 - ZTI'!J37</f>
        <v>0</v>
      </c>
      <c r="AY98" s="85">
        <f>'04 - ZTI'!J38</f>
        <v>0</v>
      </c>
      <c r="AZ98" s="85">
        <f>'04 - ZTI'!F35</f>
        <v>0</v>
      </c>
      <c r="BA98" s="85">
        <f>'04 - ZTI'!F36</f>
        <v>0</v>
      </c>
      <c r="BB98" s="85">
        <f>'04 - ZTI'!F37</f>
        <v>0</v>
      </c>
      <c r="BC98" s="85">
        <f>'04 - ZTI'!F38</f>
        <v>0</v>
      </c>
      <c r="BD98" s="87">
        <f>'04 - ZTI'!F39</f>
        <v>0</v>
      </c>
      <c r="BT98" s="88" t="s">
        <v>85</v>
      </c>
      <c r="BV98" s="88" t="s">
        <v>79</v>
      </c>
      <c r="BW98" s="88" t="s">
        <v>95</v>
      </c>
      <c r="BX98" s="88" t="s">
        <v>5</v>
      </c>
      <c r="CL98" s="88" t="s">
        <v>1</v>
      </c>
      <c r="CM98" s="88" t="s">
        <v>77</v>
      </c>
    </row>
    <row r="99" spans="1:91" s="6" customFormat="1" ht="16.5" customHeight="1">
      <c r="A99" s="79" t="s">
        <v>81</v>
      </c>
      <c r="B99" s="80"/>
      <c r="C99" s="81"/>
      <c r="D99" s="263" t="s">
        <v>96</v>
      </c>
      <c r="E99" s="263"/>
      <c r="F99" s="263"/>
      <c r="G99" s="263"/>
      <c r="H99" s="263"/>
      <c r="I99" s="82"/>
      <c r="J99" s="263" t="s">
        <v>97</v>
      </c>
      <c r="K99" s="263"/>
      <c r="L99" s="263"/>
      <c r="M99" s="263"/>
      <c r="N99" s="263"/>
      <c r="O99" s="263"/>
      <c r="P99" s="263"/>
      <c r="Q99" s="263"/>
      <c r="R99" s="263"/>
      <c r="S99" s="263"/>
      <c r="T99" s="263"/>
      <c r="U99" s="263"/>
      <c r="V99" s="263"/>
      <c r="W99" s="263"/>
      <c r="X99" s="263"/>
      <c r="Y99" s="263"/>
      <c r="Z99" s="263"/>
      <c r="AA99" s="263"/>
      <c r="AB99" s="263"/>
      <c r="AC99" s="263"/>
      <c r="AD99" s="263"/>
      <c r="AE99" s="263"/>
      <c r="AF99" s="263"/>
      <c r="AG99" s="235">
        <f>'05 - UK'!J32</f>
        <v>0</v>
      </c>
      <c r="AH99" s="236"/>
      <c r="AI99" s="236"/>
      <c r="AJ99" s="236"/>
      <c r="AK99" s="236"/>
      <c r="AL99" s="236"/>
      <c r="AM99" s="236"/>
      <c r="AN99" s="235">
        <f t="shared" si="0"/>
        <v>0</v>
      </c>
      <c r="AO99" s="236"/>
      <c r="AP99" s="236"/>
      <c r="AQ99" s="83" t="s">
        <v>84</v>
      </c>
      <c r="AR99" s="80"/>
      <c r="AS99" s="84">
        <v>0</v>
      </c>
      <c r="AT99" s="85">
        <f t="shared" si="1"/>
        <v>0</v>
      </c>
      <c r="AU99" s="86">
        <f>'05 - UK'!P130</f>
        <v>0</v>
      </c>
      <c r="AV99" s="85">
        <f>'05 - UK'!J35</f>
        <v>0</v>
      </c>
      <c r="AW99" s="85">
        <f>'05 - UK'!J36</f>
        <v>0</v>
      </c>
      <c r="AX99" s="85">
        <f>'05 - UK'!J37</f>
        <v>0</v>
      </c>
      <c r="AY99" s="85">
        <f>'05 - UK'!J38</f>
        <v>0</v>
      </c>
      <c r="AZ99" s="85">
        <f>'05 - UK'!F35</f>
        <v>0</v>
      </c>
      <c r="BA99" s="85">
        <f>'05 - UK'!F36</f>
        <v>0</v>
      </c>
      <c r="BB99" s="85">
        <f>'05 - UK'!F37</f>
        <v>0</v>
      </c>
      <c r="BC99" s="85">
        <f>'05 - UK'!F38</f>
        <v>0</v>
      </c>
      <c r="BD99" s="87">
        <f>'05 - UK'!F39</f>
        <v>0</v>
      </c>
      <c r="BT99" s="88" t="s">
        <v>85</v>
      </c>
      <c r="BV99" s="88" t="s">
        <v>79</v>
      </c>
      <c r="BW99" s="88" t="s">
        <v>98</v>
      </c>
      <c r="BX99" s="88" t="s">
        <v>5</v>
      </c>
      <c r="CL99" s="88" t="s">
        <v>1</v>
      </c>
      <c r="CM99" s="88" t="s">
        <v>77</v>
      </c>
    </row>
    <row r="100" spans="1:91" s="6" customFormat="1" ht="16.5" customHeight="1">
      <c r="A100" s="79" t="s">
        <v>81</v>
      </c>
      <c r="B100" s="80"/>
      <c r="C100" s="81"/>
      <c r="D100" s="263" t="s">
        <v>99</v>
      </c>
      <c r="E100" s="263"/>
      <c r="F100" s="263"/>
      <c r="G100" s="263"/>
      <c r="H100" s="263"/>
      <c r="I100" s="82"/>
      <c r="J100" s="263" t="s">
        <v>100</v>
      </c>
      <c r="K100" s="263"/>
      <c r="L100" s="263"/>
      <c r="M100" s="263"/>
      <c r="N100" s="263"/>
      <c r="O100" s="263"/>
      <c r="P100" s="263"/>
      <c r="Q100" s="263"/>
      <c r="R100" s="263"/>
      <c r="S100" s="263"/>
      <c r="T100" s="263"/>
      <c r="U100" s="263"/>
      <c r="V100" s="263"/>
      <c r="W100" s="263"/>
      <c r="X100" s="263"/>
      <c r="Y100" s="263"/>
      <c r="Z100" s="263"/>
      <c r="AA100" s="263"/>
      <c r="AB100" s="263"/>
      <c r="AC100" s="263"/>
      <c r="AD100" s="263"/>
      <c r="AE100" s="263"/>
      <c r="AF100" s="263"/>
      <c r="AG100" s="235">
        <f>'06 - Nabytok a vybavenie'!J32</f>
        <v>0</v>
      </c>
      <c r="AH100" s="236"/>
      <c r="AI100" s="236"/>
      <c r="AJ100" s="236"/>
      <c r="AK100" s="236"/>
      <c r="AL100" s="236"/>
      <c r="AM100" s="236"/>
      <c r="AN100" s="235">
        <f t="shared" si="0"/>
        <v>0</v>
      </c>
      <c r="AO100" s="236"/>
      <c r="AP100" s="236"/>
      <c r="AQ100" s="83" t="s">
        <v>84</v>
      </c>
      <c r="AR100" s="80"/>
      <c r="AS100" s="89">
        <v>0</v>
      </c>
      <c r="AT100" s="90">
        <f t="shared" si="1"/>
        <v>0</v>
      </c>
      <c r="AU100" s="91">
        <f>'06 - Nabytok a vybavenie'!P133</f>
        <v>0</v>
      </c>
      <c r="AV100" s="90">
        <f>'06 - Nabytok a vybavenie'!J35</f>
        <v>0</v>
      </c>
      <c r="AW100" s="90">
        <f>'06 - Nabytok a vybavenie'!J36</f>
        <v>0</v>
      </c>
      <c r="AX100" s="90">
        <f>'06 - Nabytok a vybavenie'!J37</f>
        <v>0</v>
      </c>
      <c r="AY100" s="90">
        <f>'06 - Nabytok a vybavenie'!J38</f>
        <v>0</v>
      </c>
      <c r="AZ100" s="90">
        <f>'06 - Nabytok a vybavenie'!F35</f>
        <v>0</v>
      </c>
      <c r="BA100" s="90">
        <f>'06 - Nabytok a vybavenie'!F36</f>
        <v>0</v>
      </c>
      <c r="BB100" s="90">
        <f>'06 - Nabytok a vybavenie'!F37</f>
        <v>0</v>
      </c>
      <c r="BC100" s="90">
        <f>'06 - Nabytok a vybavenie'!F38</f>
        <v>0</v>
      </c>
      <c r="BD100" s="92">
        <f>'06 - Nabytok a vybavenie'!F39</f>
        <v>0</v>
      </c>
      <c r="BT100" s="88" t="s">
        <v>85</v>
      </c>
      <c r="BV100" s="88" t="s">
        <v>79</v>
      </c>
      <c r="BW100" s="88" t="s">
        <v>101</v>
      </c>
      <c r="BX100" s="88" t="s">
        <v>5</v>
      </c>
      <c r="CL100" s="88" t="s">
        <v>1</v>
      </c>
      <c r="CM100" s="88" t="s">
        <v>77</v>
      </c>
    </row>
    <row r="101" spans="1:91">
      <c r="B101" s="20"/>
      <c r="AR101" s="20"/>
    </row>
    <row r="102" spans="1:91" s="1" customFormat="1" ht="30" customHeight="1">
      <c r="B102" s="34"/>
      <c r="C102" s="69" t="s">
        <v>102</v>
      </c>
      <c r="AG102" s="244">
        <f>ROUND(SUM(AG103:AG106), 2)</f>
        <v>0</v>
      </c>
      <c r="AH102" s="244"/>
      <c r="AI102" s="244"/>
      <c r="AJ102" s="244"/>
      <c r="AK102" s="244"/>
      <c r="AL102" s="244"/>
      <c r="AM102" s="244"/>
      <c r="AN102" s="244">
        <f>ROUND(SUM(AN103:AN106), 2)</f>
        <v>0</v>
      </c>
      <c r="AO102" s="244"/>
      <c r="AP102" s="244"/>
      <c r="AQ102" s="93"/>
      <c r="AR102" s="34"/>
      <c r="AS102" s="64" t="s">
        <v>103</v>
      </c>
      <c r="AT102" s="65" t="s">
        <v>104</v>
      </c>
      <c r="AU102" s="65" t="s">
        <v>41</v>
      </c>
      <c r="AV102" s="66" t="s">
        <v>64</v>
      </c>
    </row>
    <row r="103" spans="1:91" s="1" customFormat="1" ht="19.899999999999999" customHeight="1">
      <c r="B103" s="34"/>
      <c r="D103" s="280" t="s">
        <v>105</v>
      </c>
      <c r="E103" s="280"/>
      <c r="F103" s="280"/>
      <c r="G103" s="280"/>
      <c r="H103" s="280"/>
      <c r="I103" s="280"/>
      <c r="J103" s="280"/>
      <c r="K103" s="280"/>
      <c r="L103" s="280"/>
      <c r="M103" s="280"/>
      <c r="N103" s="280"/>
      <c r="O103" s="280"/>
      <c r="P103" s="280"/>
      <c r="Q103" s="280"/>
      <c r="R103" s="280"/>
      <c r="S103" s="280"/>
      <c r="T103" s="280"/>
      <c r="U103" s="280"/>
      <c r="V103" s="280"/>
      <c r="W103" s="280"/>
      <c r="X103" s="280"/>
      <c r="Y103" s="280"/>
      <c r="Z103" s="280"/>
      <c r="AA103" s="280"/>
      <c r="AB103" s="280"/>
      <c r="AG103" s="246">
        <f>ROUND(AG94 * AS103, 2)</f>
        <v>0</v>
      </c>
      <c r="AH103" s="240"/>
      <c r="AI103" s="240"/>
      <c r="AJ103" s="240"/>
      <c r="AK103" s="240"/>
      <c r="AL103" s="240"/>
      <c r="AM103" s="240"/>
      <c r="AN103" s="240">
        <f>ROUND(AG103 + AV103, 2)</f>
        <v>0</v>
      </c>
      <c r="AO103" s="240"/>
      <c r="AP103" s="240"/>
      <c r="AR103" s="34"/>
      <c r="AS103" s="96">
        <v>0</v>
      </c>
      <c r="AT103" s="97" t="s">
        <v>106</v>
      </c>
      <c r="AU103" s="97" t="s">
        <v>42</v>
      </c>
      <c r="AV103" s="98">
        <f>ROUND(IF(AU103="základná",AG103*L32,IF(AU103="znížená",AG103*L33,0)), 2)</f>
        <v>0</v>
      </c>
      <c r="BV103" s="17" t="s">
        <v>107</v>
      </c>
      <c r="BY103" s="99">
        <f>IF(AU103="základná",AV103,0)</f>
        <v>0</v>
      </c>
      <c r="BZ103" s="99">
        <f>IF(AU103="znížená",AV103,0)</f>
        <v>0</v>
      </c>
      <c r="CA103" s="99">
        <v>0</v>
      </c>
      <c r="CB103" s="99">
        <v>0</v>
      </c>
      <c r="CC103" s="99">
        <v>0</v>
      </c>
      <c r="CD103" s="99">
        <f>IF(AU103="základná",AG103,0)</f>
        <v>0</v>
      </c>
      <c r="CE103" s="99">
        <f>IF(AU103="znížená",AG103,0)</f>
        <v>0</v>
      </c>
      <c r="CF103" s="99">
        <f>IF(AU103="zákl. prenesená",AG103,0)</f>
        <v>0</v>
      </c>
      <c r="CG103" s="99">
        <f>IF(AU103="zníž. prenesená",AG103,0)</f>
        <v>0</v>
      </c>
      <c r="CH103" s="99">
        <f>IF(AU103="nulová",AG103,0)</f>
        <v>0</v>
      </c>
      <c r="CI103" s="17">
        <f>IF(AU103="základná",1,IF(AU103="znížená",2,IF(AU103="zákl. prenesená",4,IF(AU103="zníž. prenesená",5,3))))</f>
        <v>1</v>
      </c>
      <c r="CJ103" s="17">
        <f>IF(AT103="stavebná časť",1,IF(AT103="investičná časť",2,3))</f>
        <v>1</v>
      </c>
      <c r="CK103" s="17" t="str">
        <f>IF(D103="Vyplň vlastné","","x")</f>
        <v>x</v>
      </c>
    </row>
    <row r="104" spans="1:91" s="1" customFormat="1" ht="19.899999999999999" customHeight="1">
      <c r="B104" s="34"/>
      <c r="D104" s="279" t="s">
        <v>108</v>
      </c>
      <c r="E104" s="280"/>
      <c r="F104" s="280"/>
      <c r="G104" s="280"/>
      <c r="H104" s="280"/>
      <c r="I104" s="280"/>
      <c r="J104" s="280"/>
      <c r="K104" s="280"/>
      <c r="L104" s="280"/>
      <c r="M104" s="280"/>
      <c r="N104" s="280"/>
      <c r="O104" s="280"/>
      <c r="P104" s="280"/>
      <c r="Q104" s="280"/>
      <c r="R104" s="280"/>
      <c r="S104" s="280"/>
      <c r="T104" s="280"/>
      <c r="U104" s="280"/>
      <c r="V104" s="280"/>
      <c r="W104" s="280"/>
      <c r="X104" s="280"/>
      <c r="Y104" s="280"/>
      <c r="Z104" s="280"/>
      <c r="AA104" s="280"/>
      <c r="AB104" s="280"/>
      <c r="AG104" s="246">
        <f>ROUND(AG94 * AS104, 2)</f>
        <v>0</v>
      </c>
      <c r="AH104" s="240"/>
      <c r="AI104" s="240"/>
      <c r="AJ104" s="240"/>
      <c r="AK104" s="240"/>
      <c r="AL104" s="240"/>
      <c r="AM104" s="240"/>
      <c r="AN104" s="240">
        <f>ROUND(AG104 + AV104, 2)</f>
        <v>0</v>
      </c>
      <c r="AO104" s="240"/>
      <c r="AP104" s="240"/>
      <c r="AR104" s="34"/>
      <c r="AS104" s="96">
        <v>0</v>
      </c>
      <c r="AT104" s="97" t="s">
        <v>106</v>
      </c>
      <c r="AU104" s="97" t="s">
        <v>42</v>
      </c>
      <c r="AV104" s="98">
        <f>ROUND(IF(AU104="základná",AG104*L32,IF(AU104="znížená",AG104*L33,0)), 2)</f>
        <v>0</v>
      </c>
      <c r="BV104" s="17" t="s">
        <v>109</v>
      </c>
      <c r="BY104" s="99">
        <f>IF(AU104="základná",AV104,0)</f>
        <v>0</v>
      </c>
      <c r="BZ104" s="99">
        <f>IF(AU104="znížená",AV104,0)</f>
        <v>0</v>
      </c>
      <c r="CA104" s="99">
        <v>0</v>
      </c>
      <c r="CB104" s="99">
        <v>0</v>
      </c>
      <c r="CC104" s="99">
        <v>0</v>
      </c>
      <c r="CD104" s="99">
        <f>IF(AU104="základná",AG104,0)</f>
        <v>0</v>
      </c>
      <c r="CE104" s="99">
        <f>IF(AU104="znížená",AG104,0)</f>
        <v>0</v>
      </c>
      <c r="CF104" s="99">
        <f>IF(AU104="zákl. prenesená",AG104,0)</f>
        <v>0</v>
      </c>
      <c r="CG104" s="99">
        <f>IF(AU104="zníž. prenesená",AG104,0)</f>
        <v>0</v>
      </c>
      <c r="CH104" s="99">
        <f>IF(AU104="nulová",AG104,0)</f>
        <v>0</v>
      </c>
      <c r="CI104" s="17">
        <f>IF(AU104="základná",1,IF(AU104="znížená",2,IF(AU104="zákl. prenesená",4,IF(AU104="zníž. prenesená",5,3))))</f>
        <v>1</v>
      </c>
      <c r="CJ104" s="17">
        <f>IF(AT104="stavebná časť",1,IF(AT104="investičná časť",2,3))</f>
        <v>1</v>
      </c>
      <c r="CK104" s="17" t="str">
        <f>IF(D104="Vyplň vlastné","","x")</f>
        <v/>
      </c>
    </row>
    <row r="105" spans="1:91" s="1" customFormat="1" ht="19.899999999999999" customHeight="1">
      <c r="B105" s="34"/>
      <c r="D105" s="279" t="s">
        <v>108</v>
      </c>
      <c r="E105" s="280"/>
      <c r="F105" s="280"/>
      <c r="G105" s="280"/>
      <c r="H105" s="280"/>
      <c r="I105" s="280"/>
      <c r="J105" s="280"/>
      <c r="K105" s="280"/>
      <c r="L105" s="280"/>
      <c r="M105" s="280"/>
      <c r="N105" s="280"/>
      <c r="O105" s="280"/>
      <c r="P105" s="280"/>
      <c r="Q105" s="280"/>
      <c r="R105" s="280"/>
      <c r="S105" s="280"/>
      <c r="T105" s="280"/>
      <c r="U105" s="280"/>
      <c r="V105" s="280"/>
      <c r="W105" s="280"/>
      <c r="X105" s="280"/>
      <c r="Y105" s="280"/>
      <c r="Z105" s="280"/>
      <c r="AA105" s="280"/>
      <c r="AB105" s="280"/>
      <c r="AG105" s="246">
        <f>ROUND(AG94 * AS105, 2)</f>
        <v>0</v>
      </c>
      <c r="AH105" s="240"/>
      <c r="AI105" s="240"/>
      <c r="AJ105" s="240"/>
      <c r="AK105" s="240"/>
      <c r="AL105" s="240"/>
      <c r="AM105" s="240"/>
      <c r="AN105" s="240">
        <f>ROUND(AG105 + AV105, 2)</f>
        <v>0</v>
      </c>
      <c r="AO105" s="240"/>
      <c r="AP105" s="240"/>
      <c r="AR105" s="34"/>
      <c r="AS105" s="96">
        <v>0</v>
      </c>
      <c r="AT105" s="97" t="s">
        <v>106</v>
      </c>
      <c r="AU105" s="97" t="s">
        <v>42</v>
      </c>
      <c r="AV105" s="98">
        <f>ROUND(IF(AU105="základná",AG105*L32,IF(AU105="znížená",AG105*L33,0)), 2)</f>
        <v>0</v>
      </c>
      <c r="BV105" s="17" t="s">
        <v>109</v>
      </c>
      <c r="BY105" s="99">
        <f>IF(AU105="základná",AV105,0)</f>
        <v>0</v>
      </c>
      <c r="BZ105" s="99">
        <f>IF(AU105="znížená",AV105,0)</f>
        <v>0</v>
      </c>
      <c r="CA105" s="99">
        <v>0</v>
      </c>
      <c r="CB105" s="99">
        <v>0</v>
      </c>
      <c r="CC105" s="99">
        <v>0</v>
      </c>
      <c r="CD105" s="99">
        <f>IF(AU105="základná",AG105,0)</f>
        <v>0</v>
      </c>
      <c r="CE105" s="99">
        <f>IF(AU105="znížená",AG105,0)</f>
        <v>0</v>
      </c>
      <c r="CF105" s="99">
        <f>IF(AU105="zákl. prenesená",AG105,0)</f>
        <v>0</v>
      </c>
      <c r="CG105" s="99">
        <f>IF(AU105="zníž. prenesená",AG105,0)</f>
        <v>0</v>
      </c>
      <c r="CH105" s="99">
        <f>IF(AU105="nulová",AG105,0)</f>
        <v>0</v>
      </c>
      <c r="CI105" s="17">
        <f>IF(AU105="základná",1,IF(AU105="znížená",2,IF(AU105="zákl. prenesená",4,IF(AU105="zníž. prenesená",5,3))))</f>
        <v>1</v>
      </c>
      <c r="CJ105" s="17">
        <f>IF(AT105="stavebná časť",1,IF(AT105="investičná časť",2,3))</f>
        <v>1</v>
      </c>
      <c r="CK105" s="17" t="str">
        <f>IF(D105="Vyplň vlastné","","x")</f>
        <v/>
      </c>
    </row>
    <row r="106" spans="1:91" s="1" customFormat="1" ht="19.899999999999999" customHeight="1">
      <c r="B106" s="34"/>
      <c r="D106" s="279" t="s">
        <v>108</v>
      </c>
      <c r="E106" s="280"/>
      <c r="F106" s="280"/>
      <c r="G106" s="280"/>
      <c r="H106" s="280"/>
      <c r="I106" s="280"/>
      <c r="J106" s="280"/>
      <c r="K106" s="280"/>
      <c r="L106" s="280"/>
      <c r="M106" s="280"/>
      <c r="N106" s="280"/>
      <c r="O106" s="280"/>
      <c r="P106" s="280"/>
      <c r="Q106" s="280"/>
      <c r="R106" s="280"/>
      <c r="S106" s="280"/>
      <c r="T106" s="280"/>
      <c r="U106" s="280"/>
      <c r="V106" s="280"/>
      <c r="W106" s="280"/>
      <c r="X106" s="280"/>
      <c r="Y106" s="280"/>
      <c r="Z106" s="280"/>
      <c r="AA106" s="280"/>
      <c r="AB106" s="280"/>
      <c r="AG106" s="246">
        <f>ROUND(AG94 * AS106, 2)</f>
        <v>0</v>
      </c>
      <c r="AH106" s="240"/>
      <c r="AI106" s="240"/>
      <c r="AJ106" s="240"/>
      <c r="AK106" s="240"/>
      <c r="AL106" s="240"/>
      <c r="AM106" s="240"/>
      <c r="AN106" s="240">
        <f>ROUND(AG106 + AV106, 2)</f>
        <v>0</v>
      </c>
      <c r="AO106" s="240"/>
      <c r="AP106" s="240"/>
      <c r="AR106" s="34"/>
      <c r="AS106" s="100">
        <v>0</v>
      </c>
      <c r="AT106" s="101" t="s">
        <v>106</v>
      </c>
      <c r="AU106" s="101" t="s">
        <v>42</v>
      </c>
      <c r="AV106" s="102">
        <f>ROUND(IF(AU106="základná",AG106*L32,IF(AU106="znížená",AG106*L33,0)), 2)</f>
        <v>0</v>
      </c>
      <c r="BV106" s="17" t="s">
        <v>109</v>
      </c>
      <c r="BY106" s="99">
        <f>IF(AU106="základná",AV106,0)</f>
        <v>0</v>
      </c>
      <c r="BZ106" s="99">
        <f>IF(AU106="znížená",AV106,0)</f>
        <v>0</v>
      </c>
      <c r="CA106" s="99">
        <v>0</v>
      </c>
      <c r="CB106" s="99">
        <v>0</v>
      </c>
      <c r="CC106" s="99">
        <v>0</v>
      </c>
      <c r="CD106" s="99">
        <f>IF(AU106="základná",AG106,0)</f>
        <v>0</v>
      </c>
      <c r="CE106" s="99">
        <f>IF(AU106="znížená",AG106,0)</f>
        <v>0</v>
      </c>
      <c r="CF106" s="99">
        <f>IF(AU106="zákl. prenesená",AG106,0)</f>
        <v>0</v>
      </c>
      <c r="CG106" s="99">
        <f>IF(AU106="zníž. prenesená",AG106,0)</f>
        <v>0</v>
      </c>
      <c r="CH106" s="99">
        <f>IF(AU106="nulová",AG106,0)</f>
        <v>0</v>
      </c>
      <c r="CI106" s="17">
        <f>IF(AU106="základná",1,IF(AU106="znížená",2,IF(AU106="zákl. prenesená",4,IF(AU106="zníž. prenesená",5,3))))</f>
        <v>1</v>
      </c>
      <c r="CJ106" s="17">
        <f>IF(AT106="stavebná časť",1,IF(AT106="investičná časť",2,3))</f>
        <v>1</v>
      </c>
      <c r="CK106" s="17" t="str">
        <f>IF(D106="Vyplň vlastné","","x")</f>
        <v/>
      </c>
    </row>
    <row r="107" spans="1:91" s="1" customFormat="1" ht="10.7" customHeight="1">
      <c r="B107" s="34"/>
      <c r="AR107" s="34"/>
    </row>
    <row r="108" spans="1:91" s="1" customFormat="1" ht="30" customHeight="1">
      <c r="B108" s="34"/>
      <c r="C108" s="103" t="s">
        <v>110</v>
      </c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F108" s="104"/>
      <c r="AG108" s="234">
        <f>ROUND(AG94 + AG102, 2)</f>
        <v>0</v>
      </c>
      <c r="AH108" s="234"/>
      <c r="AI108" s="234"/>
      <c r="AJ108" s="234"/>
      <c r="AK108" s="234"/>
      <c r="AL108" s="234"/>
      <c r="AM108" s="234"/>
      <c r="AN108" s="234">
        <f>ROUND(AN94 + AN102, 2)</f>
        <v>0</v>
      </c>
      <c r="AO108" s="234"/>
      <c r="AP108" s="234"/>
      <c r="AQ108" s="104"/>
      <c r="AR108" s="34"/>
    </row>
    <row r="109" spans="1:91" s="1" customFormat="1" ht="6.95" customHeight="1"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34"/>
    </row>
  </sheetData>
  <sheetProtection algorithmName="SHA-512" hashValue="501O54r1KkxKYeToGqiycfK/mmqJQ65ZQllhjfR/wvhZZ16fT0VO10rZ8E3LFs0ZAKwIFEFAHzP11ef92Z5dCQ==" saltValue="+r6cUHycg+3O0ku1dC+dcBFgQx8LNAun+SU08tvYlqqagB5fjQTOt+fFjL1/4SM3lWM7/8RoztNGaRXY3JQ6FQ==" spinCount="100000" sheet="1" objects="1" scenarios="1" formatColumns="0" formatRows="0"/>
  <mergeCells count="80">
    <mergeCell ref="C92:G92"/>
    <mergeCell ref="D106:AB106"/>
    <mergeCell ref="D105:AB105"/>
    <mergeCell ref="D104:AB104"/>
    <mergeCell ref="D103:AB103"/>
    <mergeCell ref="D100:H100"/>
    <mergeCell ref="D96:H96"/>
    <mergeCell ref="D99:H99"/>
    <mergeCell ref="D97:H97"/>
    <mergeCell ref="D98:H98"/>
    <mergeCell ref="D95:H95"/>
    <mergeCell ref="I92:AF92"/>
    <mergeCell ref="J95:AF95"/>
    <mergeCell ref="J98:AF98"/>
    <mergeCell ref="J97:AF97"/>
    <mergeCell ref="J100:AF100"/>
    <mergeCell ref="J99:AF99"/>
    <mergeCell ref="J96:AF96"/>
    <mergeCell ref="L85:AO85"/>
    <mergeCell ref="AG97:AM97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W33:AE33"/>
    <mergeCell ref="AK33:AO33"/>
    <mergeCell ref="L33:P33"/>
    <mergeCell ref="AK34:AO34"/>
    <mergeCell ref="L34:P34"/>
    <mergeCell ref="W34:AE34"/>
    <mergeCell ref="W35:AE35"/>
    <mergeCell ref="L35:P35"/>
    <mergeCell ref="AK35:AO35"/>
    <mergeCell ref="AK36:AO36"/>
    <mergeCell ref="W36:AE36"/>
    <mergeCell ref="L36:P36"/>
    <mergeCell ref="AK38:AO38"/>
    <mergeCell ref="X38:AB38"/>
    <mergeCell ref="AR2:BE2"/>
    <mergeCell ref="AG106:AM106"/>
    <mergeCell ref="AG105:AM105"/>
    <mergeCell ref="AG104:AM104"/>
    <mergeCell ref="AG103:AM103"/>
    <mergeCell ref="AG102:AM102"/>
    <mergeCell ref="AG96:AM96"/>
    <mergeCell ref="AG92:AM92"/>
    <mergeCell ref="AG100:AM100"/>
    <mergeCell ref="AG94:AM94"/>
    <mergeCell ref="AN99:AP99"/>
    <mergeCell ref="AN106:AP106"/>
    <mergeCell ref="AN97:AP97"/>
    <mergeCell ref="AN102:AP102"/>
    <mergeCell ref="AN100:AP100"/>
    <mergeCell ref="AS89:AT91"/>
    <mergeCell ref="AG108:AM108"/>
    <mergeCell ref="AG99:AM99"/>
    <mergeCell ref="AG98:AM98"/>
    <mergeCell ref="AG95:AM95"/>
    <mergeCell ref="AM87:AN87"/>
    <mergeCell ref="AM90:AP90"/>
    <mergeCell ref="AM89:AP89"/>
    <mergeCell ref="AN108:AP108"/>
    <mergeCell ref="AN98:AP98"/>
    <mergeCell ref="AN103:AP103"/>
    <mergeCell ref="AN92:AP92"/>
    <mergeCell ref="AN94:AP94"/>
    <mergeCell ref="AN95:AP95"/>
    <mergeCell ref="AN104:AP104"/>
    <mergeCell ref="AN105:AP105"/>
    <mergeCell ref="AN96:AP96"/>
  </mergeCells>
  <dataValidations count="2">
    <dataValidation type="list" allowBlank="1" showInputMessage="1" showErrorMessage="1" error="Povolené sú hodnoty základná, znížená, nulová." sqref="AU102:AU106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2:AT106" xr:uid="{00000000-0002-0000-0000-000001000000}">
      <formula1>"stavebná časť, technologická časť, investičná časť"</formula1>
    </dataValidation>
  </dataValidations>
  <hyperlinks>
    <hyperlink ref="A95" location="'01 - Architektonicko-stav...'!C2" display="/" xr:uid="{00000000-0004-0000-0000-000000000000}"/>
    <hyperlink ref="A96" location="'02 - Vzduchotechnika'!C2" display="/" xr:uid="{00000000-0004-0000-0000-000001000000}"/>
    <hyperlink ref="A97" location="'03 - Elektroinštalácia'!C2" display="/" xr:uid="{00000000-0004-0000-0000-000002000000}"/>
    <hyperlink ref="A98" location="'04 - ZTI'!C2" display="/" xr:uid="{00000000-0004-0000-0000-000003000000}"/>
    <hyperlink ref="A99" location="'05 - UK'!C2" display="/" xr:uid="{00000000-0004-0000-0000-000004000000}"/>
    <hyperlink ref="A100" location="'06 - Nabytok a vybavenie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088"/>
  <sheetViews>
    <sheetView showGridLines="0" topLeftCell="A675" workbookViewId="0">
      <selection activeCell="F681" sqref="F68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86</v>
      </c>
      <c r="AZ2" s="106" t="s">
        <v>111</v>
      </c>
      <c r="BA2" s="106" t="s">
        <v>1</v>
      </c>
      <c r="BB2" s="106" t="s">
        <v>1</v>
      </c>
      <c r="BC2" s="106" t="s">
        <v>112</v>
      </c>
      <c r="BD2" s="106" t="s">
        <v>113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  <c r="AZ3" s="106" t="s">
        <v>114</v>
      </c>
      <c r="BA3" s="106" t="s">
        <v>1</v>
      </c>
      <c r="BB3" s="106" t="s">
        <v>1</v>
      </c>
      <c r="BC3" s="106" t="s">
        <v>115</v>
      </c>
      <c r="BD3" s="106" t="s">
        <v>113</v>
      </c>
    </row>
    <row r="4" spans="2:56" ht="24.95" customHeight="1">
      <c r="B4" s="20"/>
      <c r="D4" s="21" t="s">
        <v>116</v>
      </c>
      <c r="L4" s="20"/>
      <c r="M4" s="107" t="s">
        <v>9</v>
      </c>
      <c r="AT4" s="17" t="s">
        <v>4</v>
      </c>
      <c r="AZ4" s="106" t="s">
        <v>117</v>
      </c>
      <c r="BA4" s="106" t="s">
        <v>1</v>
      </c>
      <c r="BB4" s="106" t="s">
        <v>1</v>
      </c>
      <c r="BC4" s="106" t="s">
        <v>118</v>
      </c>
      <c r="BD4" s="106" t="s">
        <v>113</v>
      </c>
    </row>
    <row r="5" spans="2:56" ht="6.95" customHeight="1">
      <c r="B5" s="20"/>
      <c r="L5" s="20"/>
      <c r="AZ5" s="106" t="s">
        <v>119</v>
      </c>
      <c r="BA5" s="106" t="s">
        <v>1</v>
      </c>
      <c r="BB5" s="106" t="s">
        <v>1</v>
      </c>
      <c r="BC5" s="106" t="s">
        <v>120</v>
      </c>
      <c r="BD5" s="106" t="s">
        <v>113</v>
      </c>
    </row>
    <row r="6" spans="2:56" ht="12" customHeight="1">
      <c r="B6" s="20"/>
      <c r="D6" s="27" t="s">
        <v>15</v>
      </c>
      <c r="L6" s="20"/>
      <c r="AZ6" s="106" t="s">
        <v>121</v>
      </c>
      <c r="BA6" s="106" t="s">
        <v>1</v>
      </c>
      <c r="BB6" s="106" t="s">
        <v>1</v>
      </c>
      <c r="BC6" s="106" t="s">
        <v>122</v>
      </c>
      <c r="BD6" s="106" t="s">
        <v>113</v>
      </c>
    </row>
    <row r="7" spans="2:56" ht="16.5" customHeight="1">
      <c r="B7" s="20"/>
      <c r="E7" s="281" t="str">
        <f>'Rekapitulácia stavby'!K6</f>
        <v>Klientské centrum Olejkárska</v>
      </c>
      <c r="F7" s="282"/>
      <c r="G7" s="282"/>
      <c r="H7" s="282"/>
      <c r="L7" s="20"/>
      <c r="AZ7" s="106" t="s">
        <v>123</v>
      </c>
      <c r="BA7" s="106" t="s">
        <v>1</v>
      </c>
      <c r="BB7" s="106" t="s">
        <v>1</v>
      </c>
      <c r="BC7" s="106" t="s">
        <v>124</v>
      </c>
      <c r="BD7" s="106" t="s">
        <v>113</v>
      </c>
    </row>
    <row r="8" spans="2:56" s="1" customFormat="1" ht="12" customHeight="1">
      <c r="B8" s="34"/>
      <c r="D8" s="27" t="s">
        <v>125</v>
      </c>
      <c r="L8" s="34"/>
    </row>
    <row r="9" spans="2:56" s="1" customFormat="1" ht="16.5" customHeight="1">
      <c r="B9" s="34"/>
      <c r="E9" s="264" t="s">
        <v>126</v>
      </c>
      <c r="F9" s="283"/>
      <c r="G9" s="283"/>
      <c r="H9" s="283"/>
      <c r="L9" s="34"/>
    </row>
    <row r="10" spans="2:56" s="1" customFormat="1">
      <c r="B10" s="34"/>
      <c r="L10" s="34"/>
    </row>
    <row r="11" spans="2:56" s="1" customFormat="1" ht="12" customHeight="1">
      <c r="B11" s="34"/>
      <c r="D11" s="27" t="s">
        <v>17</v>
      </c>
      <c r="F11" s="25" t="s">
        <v>1</v>
      </c>
      <c r="I11" s="27" t="s">
        <v>18</v>
      </c>
      <c r="J11" s="25" t="s">
        <v>1</v>
      </c>
      <c r="L11" s="34"/>
    </row>
    <row r="12" spans="2:56" s="1" customFormat="1" ht="12" customHeight="1">
      <c r="B12" s="34"/>
      <c r="D12" s="27" t="s">
        <v>19</v>
      </c>
      <c r="F12" s="25" t="s">
        <v>127</v>
      </c>
      <c r="I12" s="27" t="s">
        <v>21</v>
      </c>
      <c r="J12" s="57" t="str">
        <f>'Rekapitulácia stavby'!AN8</f>
        <v>7. 2. 2025</v>
      </c>
      <c r="L12" s="34"/>
    </row>
    <row r="13" spans="2:56" s="1" customFormat="1" ht="10.7" customHeight="1">
      <c r="B13" s="34"/>
      <c r="L13" s="34"/>
    </row>
    <row r="14" spans="2:56" s="1" customFormat="1" ht="12" customHeight="1">
      <c r="B14" s="34"/>
      <c r="D14" s="27" t="s">
        <v>23</v>
      </c>
      <c r="I14" s="27" t="s">
        <v>24</v>
      </c>
      <c r="J14" s="25" t="s">
        <v>1</v>
      </c>
      <c r="L14" s="34"/>
    </row>
    <row r="15" spans="2:56" s="1" customFormat="1" ht="18" customHeight="1">
      <c r="B15" s="34"/>
      <c r="E15" s="25" t="s">
        <v>25</v>
      </c>
      <c r="I15" s="27" t="s">
        <v>26</v>
      </c>
      <c r="J15" s="25" t="s">
        <v>1</v>
      </c>
      <c r="L15" s="34"/>
    </row>
    <row r="16" spans="2:56" s="1" customFormat="1" ht="6.95" customHeight="1">
      <c r="B16" s="34"/>
      <c r="L16" s="34"/>
    </row>
    <row r="17" spans="2:12" s="1" customFormat="1" ht="12" customHeight="1">
      <c r="B17" s="34"/>
      <c r="D17" s="27" t="s">
        <v>27</v>
      </c>
      <c r="I17" s="27" t="s">
        <v>24</v>
      </c>
      <c r="J17" s="28" t="str">
        <f>'Rekapitulácia stavby'!AN13</f>
        <v>Vyplň údaj</v>
      </c>
      <c r="L17" s="34"/>
    </row>
    <row r="18" spans="2:12" s="1" customFormat="1" ht="18" customHeight="1">
      <c r="B18" s="34"/>
      <c r="E18" s="284" t="str">
        <f>'Rekapitulácia stavby'!E14</f>
        <v>Vyplň údaj</v>
      </c>
      <c r="F18" s="269"/>
      <c r="G18" s="269"/>
      <c r="H18" s="269"/>
      <c r="I18" s="27" t="s">
        <v>26</v>
      </c>
      <c r="J18" s="28" t="str">
        <f>'Rekapitulácia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7" t="s">
        <v>29</v>
      </c>
      <c r="I20" s="27" t="s">
        <v>24</v>
      </c>
      <c r="J20" s="25" t="s">
        <v>1</v>
      </c>
      <c r="L20" s="34"/>
    </row>
    <row r="21" spans="2:12" s="1" customFormat="1" ht="18" customHeight="1">
      <c r="B21" s="34"/>
      <c r="E21" s="25" t="s">
        <v>30</v>
      </c>
      <c r="I21" s="27" t="s">
        <v>26</v>
      </c>
      <c r="J21" s="25" t="s">
        <v>1</v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4"/>
    </row>
    <row r="24" spans="2:12" s="1" customFormat="1" ht="18" customHeight="1">
      <c r="B24" s="34"/>
      <c r="E24" s="25" t="str">
        <f>IF('Rekapitulácia stavby'!E20="","",'Rekapitulácia stavby'!E20)</f>
        <v>Rozing s.r.o.</v>
      </c>
      <c r="I24" s="27" t="s">
        <v>26</v>
      </c>
      <c r="J24" s="25" t="str">
        <f>IF('Rekapitulácia stavby'!AN20="","",'Rekapitulácia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7" t="s">
        <v>34</v>
      </c>
      <c r="L26" s="34"/>
    </row>
    <row r="27" spans="2:12" s="7" customFormat="1" ht="16.5" customHeight="1">
      <c r="B27" s="108"/>
      <c r="E27" s="273" t="s">
        <v>1</v>
      </c>
      <c r="F27" s="273"/>
      <c r="G27" s="273"/>
      <c r="H27" s="273"/>
      <c r="L27" s="10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58"/>
      <c r="J29" s="58"/>
      <c r="K29" s="58"/>
      <c r="L29" s="34"/>
    </row>
    <row r="30" spans="2:12" s="1" customFormat="1" ht="14.45" customHeight="1">
      <c r="B30" s="34"/>
      <c r="D30" s="25" t="s">
        <v>128</v>
      </c>
      <c r="J30" s="33">
        <f>J96</f>
        <v>0</v>
      </c>
      <c r="L30" s="34"/>
    </row>
    <row r="31" spans="2:12" s="1" customFormat="1" ht="14.45" customHeight="1">
      <c r="B31" s="34"/>
      <c r="D31" s="32" t="s">
        <v>105</v>
      </c>
      <c r="J31" s="33">
        <f>J116</f>
        <v>0</v>
      </c>
      <c r="L31" s="34"/>
    </row>
    <row r="32" spans="2:12" s="1" customFormat="1" ht="25.35" customHeight="1">
      <c r="B32" s="34"/>
      <c r="D32" s="109" t="s">
        <v>37</v>
      </c>
      <c r="J32" s="71">
        <f>ROUND(J30 + J31, 2)</f>
        <v>0</v>
      </c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F34" s="37" t="s">
        <v>39</v>
      </c>
      <c r="I34" s="37" t="s">
        <v>38</v>
      </c>
      <c r="J34" s="37" t="s">
        <v>40</v>
      </c>
      <c r="L34" s="34"/>
    </row>
    <row r="35" spans="2:12" s="1" customFormat="1" ht="14.45" customHeight="1">
      <c r="B35" s="34"/>
      <c r="D35" s="60" t="s">
        <v>41</v>
      </c>
      <c r="E35" s="39" t="s">
        <v>42</v>
      </c>
      <c r="F35" s="110">
        <f>ROUND((ROUND((SUM(BE116:BE123) + SUM(BE143:BE1081)),  2) + SUM(BE1083:BE1087)), 2)</f>
        <v>0</v>
      </c>
      <c r="G35" s="111"/>
      <c r="H35" s="111"/>
      <c r="I35" s="112">
        <v>0.23</v>
      </c>
      <c r="J35" s="110">
        <f>ROUND((ROUND(((SUM(BE116:BE123) + SUM(BE143:BE1081))*I35),  2) + (SUM(BE1083:BE1087)*I35)), 2)</f>
        <v>0</v>
      </c>
      <c r="L35" s="34"/>
    </row>
    <row r="36" spans="2:12" s="1" customFormat="1" ht="14.45" customHeight="1">
      <c r="B36" s="34"/>
      <c r="E36" s="39" t="s">
        <v>43</v>
      </c>
      <c r="F36" s="110">
        <f>ROUND((ROUND((SUM(BF116:BF123) + SUM(BF143:BF1081)),  2) + SUM(BF1083:BF1087)), 2)</f>
        <v>0</v>
      </c>
      <c r="G36" s="111"/>
      <c r="H36" s="111"/>
      <c r="I36" s="112">
        <v>0.23</v>
      </c>
      <c r="J36" s="110">
        <f>ROUND((ROUND(((SUM(BF116:BF123) + SUM(BF143:BF1081))*I36),  2) + (SUM(BF1083:BF1087)*I36)), 2)</f>
        <v>0</v>
      </c>
      <c r="L36" s="34"/>
    </row>
    <row r="37" spans="2:12" s="1" customFormat="1" ht="14.45" hidden="1" customHeight="1">
      <c r="B37" s="34"/>
      <c r="E37" s="27" t="s">
        <v>44</v>
      </c>
      <c r="F37" s="113">
        <f>ROUND((ROUND((SUM(BG116:BG123) + SUM(BG143:BG1081)),  2) + SUM(BG1083:BG1087)), 2)</f>
        <v>0</v>
      </c>
      <c r="I37" s="114">
        <v>0.23</v>
      </c>
      <c r="J37" s="113">
        <f>0</f>
        <v>0</v>
      </c>
      <c r="L37" s="34"/>
    </row>
    <row r="38" spans="2:12" s="1" customFormat="1" ht="14.45" hidden="1" customHeight="1">
      <c r="B38" s="34"/>
      <c r="E38" s="27" t="s">
        <v>45</v>
      </c>
      <c r="F38" s="113">
        <f>ROUND((ROUND((SUM(BH116:BH123) + SUM(BH143:BH1081)),  2) + SUM(BH1083:BH1087)), 2)</f>
        <v>0</v>
      </c>
      <c r="I38" s="114">
        <v>0.23</v>
      </c>
      <c r="J38" s="113">
        <f>0</f>
        <v>0</v>
      </c>
      <c r="L38" s="34"/>
    </row>
    <row r="39" spans="2:12" s="1" customFormat="1" ht="14.45" hidden="1" customHeight="1">
      <c r="B39" s="34"/>
      <c r="E39" s="39" t="s">
        <v>46</v>
      </c>
      <c r="F39" s="110">
        <f>ROUND((ROUND((SUM(BI116:BI123) + SUM(BI143:BI1081)),  2) + SUM(BI1083:BI1087)), 2)</f>
        <v>0</v>
      </c>
      <c r="G39" s="111"/>
      <c r="H39" s="111"/>
      <c r="I39" s="112">
        <v>0</v>
      </c>
      <c r="J39" s="110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104"/>
      <c r="D41" s="115" t="s">
        <v>47</v>
      </c>
      <c r="E41" s="62"/>
      <c r="F41" s="62"/>
      <c r="G41" s="116" t="s">
        <v>48</v>
      </c>
      <c r="H41" s="117" t="s">
        <v>49</v>
      </c>
      <c r="I41" s="62"/>
      <c r="J41" s="118">
        <f>SUM(J32:J39)</f>
        <v>0</v>
      </c>
      <c r="K41" s="119"/>
      <c r="L41" s="34"/>
    </row>
    <row r="42" spans="2:12" s="1" customFormat="1" ht="14.45" customHeight="1">
      <c r="B42" s="34"/>
      <c r="L42" s="34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50</v>
      </c>
      <c r="E50" s="47"/>
      <c r="F50" s="47"/>
      <c r="G50" s="46" t="s">
        <v>51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52</v>
      </c>
      <c r="E61" s="36"/>
      <c r="F61" s="120" t="s">
        <v>53</v>
      </c>
      <c r="G61" s="48" t="s">
        <v>52</v>
      </c>
      <c r="H61" s="36"/>
      <c r="I61" s="36"/>
      <c r="J61" s="121" t="s">
        <v>53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54</v>
      </c>
      <c r="E65" s="47"/>
      <c r="F65" s="47"/>
      <c r="G65" s="46" t="s">
        <v>55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52</v>
      </c>
      <c r="E76" s="36"/>
      <c r="F76" s="120" t="s">
        <v>53</v>
      </c>
      <c r="G76" s="48" t="s">
        <v>52</v>
      </c>
      <c r="H76" s="36"/>
      <c r="I76" s="36"/>
      <c r="J76" s="121" t="s">
        <v>53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47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47" s="1" customFormat="1" ht="24.95" customHeight="1">
      <c r="B82" s="34"/>
      <c r="C82" s="21" t="s">
        <v>129</v>
      </c>
      <c r="L82" s="34"/>
    </row>
    <row r="83" spans="2:47" s="1" customFormat="1" ht="6.95" customHeight="1">
      <c r="B83" s="34"/>
      <c r="L83" s="34"/>
    </row>
    <row r="84" spans="2:47" s="1" customFormat="1" ht="12" customHeight="1">
      <c r="B84" s="34"/>
      <c r="C84" s="27" t="s">
        <v>15</v>
      </c>
      <c r="L84" s="34"/>
    </row>
    <row r="85" spans="2:47" s="1" customFormat="1" ht="16.5" customHeight="1">
      <c r="B85" s="34"/>
      <c r="E85" s="281" t="str">
        <f>E7</f>
        <v>Klientské centrum Olejkárska</v>
      </c>
      <c r="F85" s="282"/>
      <c r="G85" s="282"/>
      <c r="H85" s="282"/>
      <c r="L85" s="34"/>
    </row>
    <row r="86" spans="2:47" s="1" customFormat="1" ht="12" customHeight="1">
      <c r="B86" s="34"/>
      <c r="C86" s="27" t="s">
        <v>125</v>
      </c>
      <c r="L86" s="34"/>
    </row>
    <row r="87" spans="2:47" s="1" customFormat="1" ht="16.5" customHeight="1">
      <c r="B87" s="34"/>
      <c r="E87" s="264" t="str">
        <f>E9</f>
        <v>01 - Architektonicko-stavebné riešenie</v>
      </c>
      <c r="F87" s="283"/>
      <c r="G87" s="283"/>
      <c r="H87" s="283"/>
      <c r="L87" s="34"/>
    </row>
    <row r="88" spans="2:47" s="1" customFormat="1" ht="6.95" customHeight="1">
      <c r="B88" s="34"/>
      <c r="L88" s="34"/>
    </row>
    <row r="89" spans="2:47" s="1" customFormat="1" ht="12" customHeight="1">
      <c r="B89" s="34"/>
      <c r="C89" s="27" t="s">
        <v>19</v>
      </c>
      <c r="F89" s="25" t="str">
        <f>F12</f>
        <v>Olejkárska ulica č.1, 814 52 Bratislava 1</v>
      </c>
      <c r="I89" s="27" t="s">
        <v>21</v>
      </c>
      <c r="J89" s="57" t="str">
        <f>IF(J12="","",J12)</f>
        <v>7. 2. 2025</v>
      </c>
      <c r="L89" s="34"/>
    </row>
    <row r="90" spans="2:47" s="1" customFormat="1" ht="6.95" customHeight="1">
      <c r="B90" s="34"/>
      <c r="L90" s="34"/>
    </row>
    <row r="91" spans="2:47" s="1" customFormat="1" ht="25.7" customHeight="1">
      <c r="B91" s="34"/>
      <c r="C91" s="27" t="s">
        <v>23</v>
      </c>
      <c r="F91" s="25" t="str">
        <f>E15</f>
        <v>DPB a.s.</v>
      </c>
      <c r="I91" s="27" t="s">
        <v>29</v>
      </c>
      <c r="J91" s="30" t="str">
        <f>E21</f>
        <v>Ing.arch.Soňa Havliková</v>
      </c>
      <c r="L91" s="34"/>
    </row>
    <row r="92" spans="2:47" s="1" customFormat="1" ht="15.2" customHeight="1">
      <c r="B92" s="34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Rozing s.r.o.</v>
      </c>
      <c r="L92" s="34"/>
    </row>
    <row r="93" spans="2:47" s="1" customFormat="1" ht="10.35" customHeight="1">
      <c r="B93" s="34"/>
      <c r="L93" s="34"/>
    </row>
    <row r="94" spans="2:47" s="1" customFormat="1" ht="29.25" customHeight="1">
      <c r="B94" s="34"/>
      <c r="C94" s="122" t="s">
        <v>130</v>
      </c>
      <c r="D94" s="104"/>
      <c r="E94" s="104"/>
      <c r="F94" s="104"/>
      <c r="G94" s="104"/>
      <c r="H94" s="104"/>
      <c r="I94" s="104"/>
      <c r="J94" s="123" t="s">
        <v>131</v>
      </c>
      <c r="K94" s="104"/>
      <c r="L94" s="34"/>
    </row>
    <row r="95" spans="2:47" s="1" customFormat="1" ht="10.35" customHeight="1">
      <c r="B95" s="34"/>
      <c r="L95" s="34"/>
    </row>
    <row r="96" spans="2:47" s="1" customFormat="1" ht="22.7" customHeight="1">
      <c r="B96" s="34"/>
      <c r="C96" s="124" t="s">
        <v>132</v>
      </c>
      <c r="J96" s="71">
        <f>J143</f>
        <v>0</v>
      </c>
      <c r="L96" s="34"/>
      <c r="AU96" s="17" t="s">
        <v>133</v>
      </c>
    </row>
    <row r="97" spans="2:12" s="8" customFormat="1" ht="24.95" customHeight="1">
      <c r="B97" s="125"/>
      <c r="D97" s="126" t="s">
        <v>134</v>
      </c>
      <c r="E97" s="127"/>
      <c r="F97" s="127"/>
      <c r="G97" s="127"/>
      <c r="H97" s="127"/>
      <c r="I97" s="127"/>
      <c r="J97" s="128">
        <f>J144</f>
        <v>0</v>
      </c>
      <c r="L97" s="125"/>
    </row>
    <row r="98" spans="2:12" s="9" customFormat="1" ht="19.899999999999999" customHeight="1">
      <c r="B98" s="129"/>
      <c r="D98" s="130" t="s">
        <v>135</v>
      </c>
      <c r="E98" s="131"/>
      <c r="F98" s="131"/>
      <c r="G98" s="131"/>
      <c r="H98" s="131"/>
      <c r="I98" s="131"/>
      <c r="J98" s="132">
        <f>J145</f>
        <v>0</v>
      </c>
      <c r="L98" s="129"/>
    </row>
    <row r="99" spans="2:12" s="9" customFormat="1" ht="19.899999999999999" customHeight="1">
      <c r="B99" s="129"/>
      <c r="D99" s="130" t="s">
        <v>136</v>
      </c>
      <c r="E99" s="131"/>
      <c r="F99" s="131"/>
      <c r="G99" s="131"/>
      <c r="H99" s="131"/>
      <c r="I99" s="131"/>
      <c r="J99" s="132">
        <f>J156</f>
        <v>0</v>
      </c>
      <c r="L99" s="129"/>
    </row>
    <row r="100" spans="2:12" s="9" customFormat="1" ht="19.899999999999999" customHeight="1">
      <c r="B100" s="129"/>
      <c r="D100" s="130" t="s">
        <v>137</v>
      </c>
      <c r="E100" s="131"/>
      <c r="F100" s="131"/>
      <c r="G100" s="131"/>
      <c r="H100" s="131"/>
      <c r="I100" s="131"/>
      <c r="J100" s="132">
        <f>J346</f>
        <v>0</v>
      </c>
      <c r="L100" s="129"/>
    </row>
    <row r="101" spans="2:12" s="9" customFormat="1" ht="19.899999999999999" customHeight="1">
      <c r="B101" s="129"/>
      <c r="D101" s="130" t="s">
        <v>138</v>
      </c>
      <c r="E101" s="131"/>
      <c r="F101" s="131"/>
      <c r="G101" s="131"/>
      <c r="H101" s="131"/>
      <c r="I101" s="131"/>
      <c r="J101" s="132">
        <f>J616</f>
        <v>0</v>
      </c>
      <c r="L101" s="129"/>
    </row>
    <row r="102" spans="2:12" s="8" customFormat="1" ht="24.95" customHeight="1">
      <c r="B102" s="125"/>
      <c r="D102" s="126" t="s">
        <v>139</v>
      </c>
      <c r="E102" s="127"/>
      <c r="F102" s="127"/>
      <c r="G102" s="127"/>
      <c r="H102" s="127"/>
      <c r="I102" s="127"/>
      <c r="J102" s="128">
        <f>J618</f>
        <v>0</v>
      </c>
      <c r="L102" s="125"/>
    </row>
    <row r="103" spans="2:12" s="9" customFormat="1" ht="19.899999999999999" customHeight="1">
      <c r="B103" s="129"/>
      <c r="D103" s="130" t="s">
        <v>140</v>
      </c>
      <c r="E103" s="131"/>
      <c r="F103" s="131"/>
      <c r="G103" s="131"/>
      <c r="H103" s="131"/>
      <c r="I103" s="131"/>
      <c r="J103" s="132">
        <f>J619</f>
        <v>0</v>
      </c>
      <c r="L103" s="129"/>
    </row>
    <row r="104" spans="2:12" s="9" customFormat="1" ht="19.899999999999999" customHeight="1">
      <c r="B104" s="129"/>
      <c r="D104" s="130" t="s">
        <v>141</v>
      </c>
      <c r="E104" s="131"/>
      <c r="F104" s="131"/>
      <c r="G104" s="131"/>
      <c r="H104" s="131"/>
      <c r="I104" s="131"/>
      <c r="J104" s="132">
        <f>J664</f>
        <v>0</v>
      </c>
      <c r="L104" s="129"/>
    </row>
    <row r="105" spans="2:12" s="9" customFormat="1" ht="19.899999999999999" customHeight="1">
      <c r="B105" s="129"/>
      <c r="D105" s="130" t="s">
        <v>142</v>
      </c>
      <c r="E105" s="131"/>
      <c r="F105" s="131"/>
      <c r="G105" s="131"/>
      <c r="H105" s="131"/>
      <c r="I105" s="131"/>
      <c r="J105" s="132">
        <f>J675</f>
        <v>0</v>
      </c>
      <c r="L105" s="129"/>
    </row>
    <row r="106" spans="2:12" s="9" customFormat="1" ht="19.899999999999999" customHeight="1">
      <c r="B106" s="129"/>
      <c r="D106" s="130" t="s">
        <v>143</v>
      </c>
      <c r="E106" s="131"/>
      <c r="F106" s="131"/>
      <c r="G106" s="131"/>
      <c r="H106" s="131"/>
      <c r="I106" s="131"/>
      <c r="J106" s="132">
        <f>J708</f>
        <v>0</v>
      </c>
      <c r="L106" s="129"/>
    </row>
    <row r="107" spans="2:12" s="9" customFormat="1" ht="19.899999999999999" customHeight="1">
      <c r="B107" s="129"/>
      <c r="D107" s="130" t="s">
        <v>144</v>
      </c>
      <c r="E107" s="131"/>
      <c r="F107" s="131"/>
      <c r="G107" s="131"/>
      <c r="H107" s="131"/>
      <c r="I107" s="131"/>
      <c r="J107" s="132">
        <f>J720</f>
        <v>0</v>
      </c>
      <c r="L107" s="129"/>
    </row>
    <row r="108" spans="2:12" s="9" customFormat="1" ht="19.899999999999999" customHeight="1">
      <c r="B108" s="129"/>
      <c r="D108" s="130" t="s">
        <v>145</v>
      </c>
      <c r="E108" s="131"/>
      <c r="F108" s="131"/>
      <c r="G108" s="131"/>
      <c r="H108" s="131"/>
      <c r="I108" s="131"/>
      <c r="J108" s="132">
        <f>J729</f>
        <v>0</v>
      </c>
      <c r="L108" s="129"/>
    </row>
    <row r="109" spans="2:12" s="9" customFormat="1" ht="19.899999999999999" customHeight="1">
      <c r="B109" s="129"/>
      <c r="D109" s="130" t="s">
        <v>146</v>
      </c>
      <c r="E109" s="131"/>
      <c r="F109" s="131"/>
      <c r="G109" s="131"/>
      <c r="H109" s="131"/>
      <c r="I109" s="131"/>
      <c r="J109" s="132">
        <f>J744</f>
        <v>0</v>
      </c>
      <c r="L109" s="129"/>
    </row>
    <row r="110" spans="2:12" s="9" customFormat="1" ht="19.899999999999999" customHeight="1">
      <c r="B110" s="129"/>
      <c r="D110" s="130" t="s">
        <v>147</v>
      </c>
      <c r="E110" s="131"/>
      <c r="F110" s="131"/>
      <c r="G110" s="131"/>
      <c r="H110" s="131"/>
      <c r="I110" s="131"/>
      <c r="J110" s="132">
        <f>J755</f>
        <v>0</v>
      </c>
      <c r="L110" s="129"/>
    </row>
    <row r="111" spans="2:12" s="9" customFormat="1" ht="19.899999999999999" customHeight="1">
      <c r="B111" s="129"/>
      <c r="D111" s="130" t="s">
        <v>148</v>
      </c>
      <c r="E111" s="131"/>
      <c r="F111" s="131"/>
      <c r="G111" s="131"/>
      <c r="H111" s="131"/>
      <c r="I111" s="131"/>
      <c r="J111" s="132">
        <f>J767</f>
        <v>0</v>
      </c>
      <c r="L111" s="129"/>
    </row>
    <row r="112" spans="2:12" s="9" customFormat="1" ht="19.899999999999999" customHeight="1">
      <c r="B112" s="129"/>
      <c r="D112" s="130" t="s">
        <v>149</v>
      </c>
      <c r="E112" s="131"/>
      <c r="F112" s="131"/>
      <c r="G112" s="131"/>
      <c r="H112" s="131"/>
      <c r="I112" s="131"/>
      <c r="J112" s="132">
        <f>J1078</f>
        <v>0</v>
      </c>
      <c r="L112" s="129"/>
    </row>
    <row r="113" spans="2:65" s="8" customFormat="1" ht="21.75" customHeight="1">
      <c r="B113" s="125"/>
      <c r="D113" s="133" t="s">
        <v>150</v>
      </c>
      <c r="J113" s="134">
        <f>J1082</f>
        <v>0</v>
      </c>
      <c r="L113" s="125"/>
    </row>
    <row r="114" spans="2:65" s="1" customFormat="1" ht="21.75" customHeight="1">
      <c r="B114" s="34"/>
      <c r="L114" s="34"/>
    </row>
    <row r="115" spans="2:65" s="1" customFormat="1" ht="6.95" customHeight="1">
      <c r="B115" s="34"/>
      <c r="L115" s="34"/>
    </row>
    <row r="116" spans="2:65" s="1" customFormat="1" ht="29.25" customHeight="1">
      <c r="B116" s="34"/>
      <c r="C116" s="124" t="s">
        <v>151</v>
      </c>
      <c r="J116" s="135">
        <f>ROUND(J117 + J118 + J119 + J120 + J121 + J122,2)</f>
        <v>0</v>
      </c>
      <c r="L116" s="34"/>
      <c r="N116" s="136" t="s">
        <v>41</v>
      </c>
    </row>
    <row r="117" spans="2:65" s="1" customFormat="1" ht="18" customHeight="1">
      <c r="B117" s="34"/>
      <c r="D117" s="279" t="s">
        <v>152</v>
      </c>
      <c r="E117" s="280"/>
      <c r="F117" s="280"/>
      <c r="J117" s="95">
        <v>0</v>
      </c>
      <c r="L117" s="137"/>
      <c r="M117" s="138"/>
      <c r="N117" s="139" t="s">
        <v>43</v>
      </c>
      <c r="O117" s="138"/>
      <c r="P117" s="138"/>
      <c r="Q117" s="138"/>
      <c r="R117" s="138"/>
      <c r="S117" s="138"/>
      <c r="T117" s="138"/>
      <c r="U117" s="138"/>
      <c r="V117" s="138"/>
      <c r="W117" s="138"/>
      <c r="X117" s="138"/>
      <c r="Y117" s="138"/>
      <c r="Z117" s="138"/>
      <c r="AA117" s="138"/>
      <c r="AB117" s="138"/>
      <c r="AC117" s="138"/>
      <c r="AD117" s="138"/>
      <c r="AE117" s="138"/>
      <c r="AF117" s="138"/>
      <c r="AG117" s="138"/>
      <c r="AH117" s="138"/>
      <c r="AI117" s="138"/>
      <c r="AJ117" s="138"/>
      <c r="AK117" s="138"/>
      <c r="AL117" s="138"/>
      <c r="AM117" s="138"/>
      <c r="AN117" s="138"/>
      <c r="AO117" s="138"/>
      <c r="AP117" s="138"/>
      <c r="AQ117" s="138"/>
      <c r="AR117" s="138"/>
      <c r="AS117" s="138"/>
      <c r="AT117" s="138"/>
      <c r="AU117" s="138"/>
      <c r="AV117" s="138"/>
      <c r="AW117" s="138"/>
      <c r="AX117" s="138"/>
      <c r="AY117" s="140" t="s">
        <v>153</v>
      </c>
      <c r="AZ117" s="138"/>
      <c r="BA117" s="138"/>
      <c r="BB117" s="138"/>
      <c r="BC117" s="138"/>
      <c r="BD117" s="138"/>
      <c r="BE117" s="141">
        <f t="shared" ref="BE117:BE122" si="0">IF(N117="základná",J117,0)</f>
        <v>0</v>
      </c>
      <c r="BF117" s="141">
        <f t="shared" ref="BF117:BF122" si="1">IF(N117="znížená",J117,0)</f>
        <v>0</v>
      </c>
      <c r="BG117" s="141">
        <f t="shared" ref="BG117:BG122" si="2">IF(N117="zákl. prenesená",J117,0)</f>
        <v>0</v>
      </c>
      <c r="BH117" s="141">
        <f t="shared" ref="BH117:BH122" si="3">IF(N117="zníž. prenesená",J117,0)</f>
        <v>0</v>
      </c>
      <c r="BI117" s="141">
        <f t="shared" ref="BI117:BI122" si="4">IF(N117="nulová",J117,0)</f>
        <v>0</v>
      </c>
      <c r="BJ117" s="140" t="s">
        <v>113</v>
      </c>
      <c r="BK117" s="138"/>
      <c r="BL117" s="138"/>
      <c r="BM117" s="138"/>
    </row>
    <row r="118" spans="2:65" s="1" customFormat="1" ht="18" customHeight="1">
      <c r="B118" s="34"/>
      <c r="D118" s="279" t="s">
        <v>154</v>
      </c>
      <c r="E118" s="280"/>
      <c r="F118" s="280"/>
      <c r="J118" s="95">
        <v>0</v>
      </c>
      <c r="L118" s="137"/>
      <c r="M118" s="138"/>
      <c r="N118" s="139" t="s">
        <v>43</v>
      </c>
      <c r="O118" s="138"/>
      <c r="P118" s="138"/>
      <c r="Q118" s="138"/>
      <c r="R118" s="138"/>
      <c r="S118" s="138"/>
      <c r="T118" s="138"/>
      <c r="U118" s="138"/>
      <c r="V118" s="138"/>
      <c r="W118" s="138"/>
      <c r="X118" s="138"/>
      <c r="Y118" s="138"/>
      <c r="Z118" s="138"/>
      <c r="AA118" s="138"/>
      <c r="AB118" s="138"/>
      <c r="AC118" s="138"/>
      <c r="AD118" s="138"/>
      <c r="AE118" s="138"/>
      <c r="AF118" s="138"/>
      <c r="AG118" s="138"/>
      <c r="AH118" s="138"/>
      <c r="AI118" s="138"/>
      <c r="AJ118" s="138"/>
      <c r="AK118" s="138"/>
      <c r="AL118" s="138"/>
      <c r="AM118" s="138"/>
      <c r="AN118" s="138"/>
      <c r="AO118" s="138"/>
      <c r="AP118" s="138"/>
      <c r="AQ118" s="138"/>
      <c r="AR118" s="138"/>
      <c r="AS118" s="138"/>
      <c r="AT118" s="138"/>
      <c r="AU118" s="138"/>
      <c r="AV118" s="138"/>
      <c r="AW118" s="138"/>
      <c r="AX118" s="138"/>
      <c r="AY118" s="140" t="s">
        <v>153</v>
      </c>
      <c r="AZ118" s="138"/>
      <c r="BA118" s="138"/>
      <c r="BB118" s="138"/>
      <c r="BC118" s="138"/>
      <c r="BD118" s="138"/>
      <c r="BE118" s="141">
        <f t="shared" si="0"/>
        <v>0</v>
      </c>
      <c r="BF118" s="141">
        <f t="shared" si="1"/>
        <v>0</v>
      </c>
      <c r="BG118" s="141">
        <f t="shared" si="2"/>
        <v>0</v>
      </c>
      <c r="BH118" s="141">
        <f t="shared" si="3"/>
        <v>0</v>
      </c>
      <c r="BI118" s="141">
        <f t="shared" si="4"/>
        <v>0</v>
      </c>
      <c r="BJ118" s="140" t="s">
        <v>113</v>
      </c>
      <c r="BK118" s="138"/>
      <c r="BL118" s="138"/>
      <c r="BM118" s="138"/>
    </row>
    <row r="119" spans="2:65" s="1" customFormat="1" ht="18" customHeight="1">
      <c r="B119" s="34"/>
      <c r="D119" s="279" t="s">
        <v>155</v>
      </c>
      <c r="E119" s="280"/>
      <c r="F119" s="280"/>
      <c r="J119" s="95">
        <v>0</v>
      </c>
      <c r="L119" s="137"/>
      <c r="M119" s="138"/>
      <c r="N119" s="139" t="s">
        <v>43</v>
      </c>
      <c r="O119" s="138"/>
      <c r="P119" s="138"/>
      <c r="Q119" s="138"/>
      <c r="R119" s="138"/>
      <c r="S119" s="138"/>
      <c r="T119" s="138"/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  <c r="AF119" s="138"/>
      <c r="AG119" s="138"/>
      <c r="AH119" s="138"/>
      <c r="AI119" s="138"/>
      <c r="AJ119" s="138"/>
      <c r="AK119" s="138"/>
      <c r="AL119" s="138"/>
      <c r="AM119" s="138"/>
      <c r="AN119" s="138"/>
      <c r="AO119" s="138"/>
      <c r="AP119" s="138"/>
      <c r="AQ119" s="138"/>
      <c r="AR119" s="138"/>
      <c r="AS119" s="138"/>
      <c r="AT119" s="138"/>
      <c r="AU119" s="138"/>
      <c r="AV119" s="138"/>
      <c r="AW119" s="138"/>
      <c r="AX119" s="138"/>
      <c r="AY119" s="140" t="s">
        <v>153</v>
      </c>
      <c r="AZ119" s="138"/>
      <c r="BA119" s="138"/>
      <c r="BB119" s="138"/>
      <c r="BC119" s="138"/>
      <c r="BD119" s="138"/>
      <c r="BE119" s="141">
        <f t="shared" si="0"/>
        <v>0</v>
      </c>
      <c r="BF119" s="141">
        <f t="shared" si="1"/>
        <v>0</v>
      </c>
      <c r="BG119" s="141">
        <f t="shared" si="2"/>
        <v>0</v>
      </c>
      <c r="BH119" s="141">
        <f t="shared" si="3"/>
        <v>0</v>
      </c>
      <c r="BI119" s="141">
        <f t="shared" si="4"/>
        <v>0</v>
      </c>
      <c r="BJ119" s="140" t="s">
        <v>113</v>
      </c>
      <c r="BK119" s="138"/>
      <c r="BL119" s="138"/>
      <c r="BM119" s="138"/>
    </row>
    <row r="120" spans="2:65" s="1" customFormat="1" ht="18" customHeight="1">
      <c r="B120" s="34"/>
      <c r="D120" s="279" t="s">
        <v>156</v>
      </c>
      <c r="E120" s="280"/>
      <c r="F120" s="280"/>
      <c r="J120" s="95">
        <v>0</v>
      </c>
      <c r="L120" s="137"/>
      <c r="M120" s="138"/>
      <c r="N120" s="139" t="s">
        <v>43</v>
      </c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38"/>
      <c r="AW120" s="138"/>
      <c r="AX120" s="138"/>
      <c r="AY120" s="140" t="s">
        <v>153</v>
      </c>
      <c r="AZ120" s="138"/>
      <c r="BA120" s="138"/>
      <c r="BB120" s="138"/>
      <c r="BC120" s="138"/>
      <c r="BD120" s="138"/>
      <c r="BE120" s="141">
        <f t="shared" si="0"/>
        <v>0</v>
      </c>
      <c r="BF120" s="141">
        <f t="shared" si="1"/>
        <v>0</v>
      </c>
      <c r="BG120" s="141">
        <f t="shared" si="2"/>
        <v>0</v>
      </c>
      <c r="BH120" s="141">
        <f t="shared" si="3"/>
        <v>0</v>
      </c>
      <c r="BI120" s="141">
        <f t="shared" si="4"/>
        <v>0</v>
      </c>
      <c r="BJ120" s="140" t="s">
        <v>113</v>
      </c>
      <c r="BK120" s="138"/>
      <c r="BL120" s="138"/>
      <c r="BM120" s="138"/>
    </row>
    <row r="121" spans="2:65" s="1" customFormat="1" ht="18" customHeight="1">
      <c r="B121" s="34"/>
      <c r="D121" s="279" t="s">
        <v>157</v>
      </c>
      <c r="E121" s="280"/>
      <c r="F121" s="280"/>
      <c r="J121" s="95">
        <v>0</v>
      </c>
      <c r="L121" s="137"/>
      <c r="M121" s="138"/>
      <c r="N121" s="139" t="s">
        <v>43</v>
      </c>
      <c r="O121" s="138"/>
      <c r="P121" s="138"/>
      <c r="Q121" s="138"/>
      <c r="R121" s="138"/>
      <c r="S121" s="138"/>
      <c r="T121" s="138"/>
      <c r="U121" s="138"/>
      <c r="V121" s="138"/>
      <c r="W121" s="138"/>
      <c r="X121" s="138"/>
      <c r="Y121" s="138"/>
      <c r="Z121" s="138"/>
      <c r="AA121" s="138"/>
      <c r="AB121" s="138"/>
      <c r="AC121" s="138"/>
      <c r="AD121" s="138"/>
      <c r="AE121" s="138"/>
      <c r="AF121" s="138"/>
      <c r="AG121" s="138"/>
      <c r="AH121" s="138"/>
      <c r="AI121" s="138"/>
      <c r="AJ121" s="138"/>
      <c r="AK121" s="138"/>
      <c r="AL121" s="138"/>
      <c r="AM121" s="138"/>
      <c r="AN121" s="138"/>
      <c r="AO121" s="138"/>
      <c r="AP121" s="138"/>
      <c r="AQ121" s="138"/>
      <c r="AR121" s="138"/>
      <c r="AS121" s="138"/>
      <c r="AT121" s="138"/>
      <c r="AU121" s="138"/>
      <c r="AV121" s="138"/>
      <c r="AW121" s="138"/>
      <c r="AX121" s="138"/>
      <c r="AY121" s="140" t="s">
        <v>153</v>
      </c>
      <c r="AZ121" s="138"/>
      <c r="BA121" s="138"/>
      <c r="BB121" s="138"/>
      <c r="BC121" s="138"/>
      <c r="BD121" s="138"/>
      <c r="BE121" s="141">
        <f t="shared" si="0"/>
        <v>0</v>
      </c>
      <c r="BF121" s="141">
        <f t="shared" si="1"/>
        <v>0</v>
      </c>
      <c r="BG121" s="141">
        <f t="shared" si="2"/>
        <v>0</v>
      </c>
      <c r="BH121" s="141">
        <f t="shared" si="3"/>
        <v>0</v>
      </c>
      <c r="BI121" s="141">
        <f t="shared" si="4"/>
        <v>0</v>
      </c>
      <c r="BJ121" s="140" t="s">
        <v>113</v>
      </c>
      <c r="BK121" s="138"/>
      <c r="BL121" s="138"/>
      <c r="BM121" s="138"/>
    </row>
    <row r="122" spans="2:65" s="1" customFormat="1" ht="18" customHeight="1">
      <c r="B122" s="34"/>
      <c r="D122" s="94" t="s">
        <v>158</v>
      </c>
      <c r="J122" s="95">
        <f>ROUND(J30*T122,2)</f>
        <v>0</v>
      </c>
      <c r="L122" s="137"/>
      <c r="M122" s="138"/>
      <c r="N122" s="139" t="s">
        <v>43</v>
      </c>
      <c r="O122" s="138"/>
      <c r="P122" s="138"/>
      <c r="Q122" s="138"/>
      <c r="R122" s="138"/>
      <c r="S122" s="138"/>
      <c r="T122" s="138"/>
      <c r="U122" s="138"/>
      <c r="V122" s="138"/>
      <c r="W122" s="138"/>
      <c r="X122" s="138"/>
      <c r="Y122" s="138"/>
      <c r="Z122" s="138"/>
      <c r="AA122" s="138"/>
      <c r="AB122" s="138"/>
      <c r="AC122" s="138"/>
      <c r="AD122" s="138"/>
      <c r="AE122" s="138"/>
      <c r="AF122" s="138"/>
      <c r="AG122" s="138"/>
      <c r="AH122" s="138"/>
      <c r="AI122" s="138"/>
      <c r="AJ122" s="138"/>
      <c r="AK122" s="138"/>
      <c r="AL122" s="138"/>
      <c r="AM122" s="138"/>
      <c r="AN122" s="138"/>
      <c r="AO122" s="138"/>
      <c r="AP122" s="138"/>
      <c r="AQ122" s="138"/>
      <c r="AR122" s="138"/>
      <c r="AS122" s="138"/>
      <c r="AT122" s="138"/>
      <c r="AU122" s="138"/>
      <c r="AV122" s="138"/>
      <c r="AW122" s="138"/>
      <c r="AX122" s="138"/>
      <c r="AY122" s="140" t="s">
        <v>159</v>
      </c>
      <c r="AZ122" s="138"/>
      <c r="BA122" s="138"/>
      <c r="BB122" s="138"/>
      <c r="BC122" s="138"/>
      <c r="BD122" s="138"/>
      <c r="BE122" s="141">
        <f t="shared" si="0"/>
        <v>0</v>
      </c>
      <c r="BF122" s="141">
        <f t="shared" si="1"/>
        <v>0</v>
      </c>
      <c r="BG122" s="141">
        <f t="shared" si="2"/>
        <v>0</v>
      </c>
      <c r="BH122" s="141">
        <f t="shared" si="3"/>
        <v>0</v>
      </c>
      <c r="BI122" s="141">
        <f t="shared" si="4"/>
        <v>0</v>
      </c>
      <c r="BJ122" s="140" t="s">
        <v>113</v>
      </c>
      <c r="BK122" s="138"/>
      <c r="BL122" s="138"/>
      <c r="BM122" s="138"/>
    </row>
    <row r="123" spans="2:65" s="1" customFormat="1">
      <c r="B123" s="34"/>
      <c r="L123" s="34"/>
    </row>
    <row r="124" spans="2:65" s="1" customFormat="1" ht="29.25" customHeight="1">
      <c r="B124" s="34"/>
      <c r="C124" s="103" t="s">
        <v>110</v>
      </c>
      <c r="D124" s="104"/>
      <c r="E124" s="104"/>
      <c r="F124" s="104"/>
      <c r="G124" s="104"/>
      <c r="H124" s="104"/>
      <c r="I124" s="104"/>
      <c r="J124" s="105">
        <f>ROUND(J96+J116,2)</f>
        <v>0</v>
      </c>
      <c r="K124" s="104"/>
      <c r="L124" s="34"/>
    </row>
    <row r="125" spans="2:65" s="1" customFormat="1" ht="6.95" customHeight="1"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34"/>
    </row>
    <row r="129" spans="2:63" s="1" customFormat="1" ht="6.95" customHeight="1">
      <c r="B129" s="51"/>
      <c r="C129" s="52"/>
      <c r="D129" s="52"/>
      <c r="E129" s="52"/>
      <c r="F129" s="52"/>
      <c r="G129" s="52"/>
      <c r="H129" s="52"/>
      <c r="I129" s="52"/>
      <c r="J129" s="52"/>
      <c r="K129" s="52"/>
      <c r="L129" s="34"/>
    </row>
    <row r="130" spans="2:63" s="1" customFormat="1" ht="24.95" customHeight="1">
      <c r="B130" s="34"/>
      <c r="C130" s="21" t="s">
        <v>160</v>
      </c>
      <c r="L130" s="34"/>
    </row>
    <row r="131" spans="2:63" s="1" customFormat="1" ht="6.95" customHeight="1">
      <c r="B131" s="34"/>
      <c r="L131" s="34"/>
    </row>
    <row r="132" spans="2:63" s="1" customFormat="1" ht="12" customHeight="1">
      <c r="B132" s="34"/>
      <c r="C132" s="27" t="s">
        <v>15</v>
      </c>
      <c r="L132" s="34"/>
    </row>
    <row r="133" spans="2:63" s="1" customFormat="1" ht="16.5" customHeight="1">
      <c r="B133" s="34"/>
      <c r="E133" s="281" t="str">
        <f>E7</f>
        <v>Klientské centrum Olejkárska</v>
      </c>
      <c r="F133" s="282"/>
      <c r="G133" s="282"/>
      <c r="H133" s="282"/>
      <c r="L133" s="34"/>
    </row>
    <row r="134" spans="2:63" s="1" customFormat="1" ht="12" customHeight="1">
      <c r="B134" s="34"/>
      <c r="C134" s="27" t="s">
        <v>125</v>
      </c>
      <c r="L134" s="34"/>
    </row>
    <row r="135" spans="2:63" s="1" customFormat="1" ht="16.5" customHeight="1">
      <c r="B135" s="34"/>
      <c r="E135" s="264" t="str">
        <f>E9</f>
        <v>01 - Architektonicko-stavebné riešenie</v>
      </c>
      <c r="F135" s="283"/>
      <c r="G135" s="283"/>
      <c r="H135" s="283"/>
      <c r="L135" s="34"/>
    </row>
    <row r="136" spans="2:63" s="1" customFormat="1" ht="6.95" customHeight="1">
      <c r="B136" s="34"/>
      <c r="L136" s="34"/>
    </row>
    <row r="137" spans="2:63" s="1" customFormat="1" ht="12" customHeight="1">
      <c r="B137" s="34"/>
      <c r="C137" s="27" t="s">
        <v>19</v>
      </c>
      <c r="F137" s="25" t="str">
        <f>F12</f>
        <v>Olejkárska ulica č.1, 814 52 Bratislava 1</v>
      </c>
      <c r="I137" s="27" t="s">
        <v>21</v>
      </c>
      <c r="J137" s="57" t="str">
        <f>IF(J12="","",J12)</f>
        <v>7. 2. 2025</v>
      </c>
      <c r="L137" s="34"/>
    </row>
    <row r="138" spans="2:63" s="1" customFormat="1" ht="6.95" customHeight="1">
      <c r="B138" s="34"/>
      <c r="L138" s="34"/>
    </row>
    <row r="139" spans="2:63" s="1" customFormat="1" ht="25.7" customHeight="1">
      <c r="B139" s="34"/>
      <c r="C139" s="27" t="s">
        <v>23</v>
      </c>
      <c r="F139" s="25" t="str">
        <f>E15</f>
        <v>DPB a.s.</v>
      </c>
      <c r="I139" s="27" t="s">
        <v>29</v>
      </c>
      <c r="J139" s="30" t="str">
        <f>E21</f>
        <v>Ing.arch.Soňa Havliková</v>
      </c>
      <c r="L139" s="34"/>
    </row>
    <row r="140" spans="2:63" s="1" customFormat="1" ht="15.2" customHeight="1">
      <c r="B140" s="34"/>
      <c r="C140" s="27" t="s">
        <v>27</v>
      </c>
      <c r="F140" s="25" t="str">
        <f>IF(E18="","",E18)</f>
        <v>Vyplň údaj</v>
      </c>
      <c r="I140" s="27" t="s">
        <v>32</v>
      </c>
      <c r="J140" s="30" t="str">
        <f>E24</f>
        <v>Rozing s.r.o.</v>
      </c>
      <c r="L140" s="34"/>
    </row>
    <row r="141" spans="2:63" s="1" customFormat="1" ht="10.35" customHeight="1">
      <c r="B141" s="34"/>
      <c r="L141" s="34"/>
    </row>
    <row r="142" spans="2:63" s="10" customFormat="1" ht="29.25" customHeight="1">
      <c r="B142" s="142"/>
      <c r="C142" s="143" t="s">
        <v>161</v>
      </c>
      <c r="D142" s="144" t="s">
        <v>62</v>
      </c>
      <c r="E142" s="144" t="s">
        <v>58</v>
      </c>
      <c r="F142" s="144" t="s">
        <v>59</v>
      </c>
      <c r="G142" s="144" t="s">
        <v>162</v>
      </c>
      <c r="H142" s="144" t="s">
        <v>163</v>
      </c>
      <c r="I142" s="144" t="s">
        <v>164</v>
      </c>
      <c r="J142" s="145" t="s">
        <v>131</v>
      </c>
      <c r="K142" s="146" t="s">
        <v>165</v>
      </c>
      <c r="L142" s="142"/>
      <c r="M142" s="64" t="s">
        <v>1</v>
      </c>
      <c r="N142" s="65" t="s">
        <v>41</v>
      </c>
      <c r="O142" s="65" t="s">
        <v>166</v>
      </c>
      <c r="P142" s="65" t="s">
        <v>167</v>
      </c>
      <c r="Q142" s="65" t="s">
        <v>168</v>
      </c>
      <c r="R142" s="65" t="s">
        <v>169</v>
      </c>
      <c r="S142" s="65" t="s">
        <v>170</v>
      </c>
      <c r="T142" s="66" t="s">
        <v>171</v>
      </c>
    </row>
    <row r="143" spans="2:63" s="1" customFormat="1" ht="22.7" customHeight="1">
      <c r="B143" s="34"/>
      <c r="C143" s="69" t="s">
        <v>128</v>
      </c>
      <c r="J143" s="147">
        <f>BK143</f>
        <v>0</v>
      </c>
      <c r="L143" s="34"/>
      <c r="M143" s="67"/>
      <c r="N143" s="58"/>
      <c r="O143" s="58"/>
      <c r="P143" s="148">
        <f>P144+P618+P1082</f>
        <v>0</v>
      </c>
      <c r="Q143" s="58"/>
      <c r="R143" s="148">
        <f>R144+R618+R1082</f>
        <v>37.874876185000005</v>
      </c>
      <c r="S143" s="58"/>
      <c r="T143" s="149">
        <f>T144+T618+T1082</f>
        <v>123.36542500000003</v>
      </c>
      <c r="AT143" s="17" t="s">
        <v>76</v>
      </c>
      <c r="AU143" s="17" t="s">
        <v>133</v>
      </c>
      <c r="BK143" s="150">
        <f>BK144+BK618+BK1082</f>
        <v>0</v>
      </c>
    </row>
    <row r="144" spans="2:63" s="11" customFormat="1" ht="25.9" customHeight="1">
      <c r="B144" s="151"/>
      <c r="D144" s="152" t="s">
        <v>76</v>
      </c>
      <c r="E144" s="153" t="s">
        <v>172</v>
      </c>
      <c r="F144" s="153" t="s">
        <v>173</v>
      </c>
      <c r="I144" s="154"/>
      <c r="J144" s="134">
        <f>BK144</f>
        <v>0</v>
      </c>
      <c r="L144" s="151"/>
      <c r="M144" s="155"/>
      <c r="P144" s="156">
        <f>P145+P156+P346+P616</f>
        <v>0</v>
      </c>
      <c r="R144" s="156">
        <f>R145+R156+R346+R616</f>
        <v>14.389445675000001</v>
      </c>
      <c r="T144" s="157">
        <f>T145+T156+T346+T616</f>
        <v>122.32757500000002</v>
      </c>
      <c r="AR144" s="152" t="s">
        <v>85</v>
      </c>
      <c r="AT144" s="158" t="s">
        <v>76</v>
      </c>
      <c r="AU144" s="158" t="s">
        <v>77</v>
      </c>
      <c r="AY144" s="152" t="s">
        <v>174</v>
      </c>
      <c r="BK144" s="159">
        <f>BK145+BK156+BK346+BK616</f>
        <v>0</v>
      </c>
    </row>
    <row r="145" spans="2:65" s="11" customFormat="1" ht="22.7" customHeight="1">
      <c r="B145" s="151"/>
      <c r="D145" s="152" t="s">
        <v>76</v>
      </c>
      <c r="E145" s="160" t="s">
        <v>175</v>
      </c>
      <c r="F145" s="160" t="s">
        <v>176</v>
      </c>
      <c r="I145" s="154"/>
      <c r="J145" s="161">
        <f>BK145</f>
        <v>0</v>
      </c>
      <c r="L145" s="151"/>
      <c r="M145" s="155"/>
      <c r="P145" s="156">
        <f>SUM(P146:P155)</f>
        <v>0</v>
      </c>
      <c r="R145" s="156">
        <f>SUM(R146:R155)</f>
        <v>0.46096499999999996</v>
      </c>
      <c r="T145" s="157">
        <f>SUM(T146:T155)</f>
        <v>0</v>
      </c>
      <c r="AR145" s="152" t="s">
        <v>85</v>
      </c>
      <c r="AT145" s="158" t="s">
        <v>76</v>
      </c>
      <c r="AU145" s="158" t="s">
        <v>85</v>
      </c>
      <c r="AY145" s="152" t="s">
        <v>174</v>
      </c>
      <c r="BK145" s="159">
        <f>SUM(BK146:BK155)</f>
        <v>0</v>
      </c>
    </row>
    <row r="146" spans="2:65" s="1" customFormat="1" ht="33" customHeight="1">
      <c r="B146" s="34"/>
      <c r="C146" s="162" t="s">
        <v>85</v>
      </c>
      <c r="D146" s="162" t="s">
        <v>177</v>
      </c>
      <c r="E146" s="163" t="s">
        <v>178</v>
      </c>
      <c r="F146" s="164" t="s">
        <v>179</v>
      </c>
      <c r="G146" s="165" t="s">
        <v>180</v>
      </c>
      <c r="H146" s="166">
        <v>2.1</v>
      </c>
      <c r="I146" s="167"/>
      <c r="J146" s="168">
        <f>ROUND(I146*H146,2)</f>
        <v>0</v>
      </c>
      <c r="K146" s="169"/>
      <c r="L146" s="34"/>
      <c r="M146" s="170" t="s">
        <v>1</v>
      </c>
      <c r="N146" s="136" t="s">
        <v>43</v>
      </c>
      <c r="P146" s="171">
        <f>O146*H146</f>
        <v>0</v>
      </c>
      <c r="Q146" s="171">
        <v>9.0509999999999993E-2</v>
      </c>
      <c r="R146" s="171">
        <f>Q146*H146</f>
        <v>0.19007099999999999</v>
      </c>
      <c r="S146" s="171">
        <v>0</v>
      </c>
      <c r="T146" s="172">
        <f>S146*H146</f>
        <v>0</v>
      </c>
      <c r="AR146" s="173" t="s">
        <v>124</v>
      </c>
      <c r="AT146" s="173" t="s">
        <v>177</v>
      </c>
      <c r="AU146" s="173" t="s">
        <v>113</v>
      </c>
      <c r="AY146" s="17" t="s">
        <v>174</v>
      </c>
      <c r="BE146" s="99">
        <f>IF(N146="základná",J146,0)</f>
        <v>0</v>
      </c>
      <c r="BF146" s="99">
        <f>IF(N146="znížená",J146,0)</f>
        <v>0</v>
      </c>
      <c r="BG146" s="99">
        <f>IF(N146="zákl. prenesená",J146,0)</f>
        <v>0</v>
      </c>
      <c r="BH146" s="99">
        <f>IF(N146="zníž. prenesená",J146,0)</f>
        <v>0</v>
      </c>
      <c r="BI146" s="99">
        <f>IF(N146="nulová",J146,0)</f>
        <v>0</v>
      </c>
      <c r="BJ146" s="17" t="s">
        <v>113</v>
      </c>
      <c r="BK146" s="99">
        <f>ROUND(I146*H146,2)</f>
        <v>0</v>
      </c>
      <c r="BL146" s="17" t="s">
        <v>124</v>
      </c>
      <c r="BM146" s="173" t="s">
        <v>181</v>
      </c>
    </row>
    <row r="147" spans="2:65" s="12" customFormat="1">
      <c r="B147" s="174"/>
      <c r="D147" s="175" t="s">
        <v>182</v>
      </c>
      <c r="E147" s="176" t="s">
        <v>1</v>
      </c>
      <c r="F147" s="177" t="s">
        <v>183</v>
      </c>
      <c r="H147" s="178">
        <v>6.3</v>
      </c>
      <c r="I147" s="179"/>
      <c r="L147" s="174"/>
      <c r="M147" s="180"/>
      <c r="T147" s="181"/>
      <c r="AT147" s="176" t="s">
        <v>182</v>
      </c>
      <c r="AU147" s="176" t="s">
        <v>113</v>
      </c>
      <c r="AV147" s="12" t="s">
        <v>113</v>
      </c>
      <c r="AW147" s="12" t="s">
        <v>31</v>
      </c>
      <c r="AX147" s="12" t="s">
        <v>77</v>
      </c>
      <c r="AY147" s="176" t="s">
        <v>174</v>
      </c>
    </row>
    <row r="148" spans="2:65" s="12" customFormat="1">
      <c r="B148" s="174"/>
      <c r="D148" s="175" t="s">
        <v>182</v>
      </c>
      <c r="E148" s="176" t="s">
        <v>1</v>
      </c>
      <c r="F148" s="177" t="s">
        <v>184</v>
      </c>
      <c r="H148" s="178">
        <v>-4.2</v>
      </c>
      <c r="I148" s="179"/>
      <c r="L148" s="174"/>
      <c r="M148" s="180"/>
      <c r="T148" s="181"/>
      <c r="AT148" s="176" t="s">
        <v>182</v>
      </c>
      <c r="AU148" s="176" t="s">
        <v>113</v>
      </c>
      <c r="AV148" s="12" t="s">
        <v>113</v>
      </c>
      <c r="AW148" s="12" t="s">
        <v>31</v>
      </c>
      <c r="AX148" s="12" t="s">
        <v>77</v>
      </c>
      <c r="AY148" s="176" t="s">
        <v>174</v>
      </c>
    </row>
    <row r="149" spans="2:65" s="13" customFormat="1">
      <c r="B149" s="182"/>
      <c r="D149" s="175" t="s">
        <v>182</v>
      </c>
      <c r="E149" s="183" t="s">
        <v>1</v>
      </c>
      <c r="F149" s="184" t="s">
        <v>185</v>
      </c>
      <c r="H149" s="185">
        <v>2.1</v>
      </c>
      <c r="I149" s="186"/>
      <c r="L149" s="182"/>
      <c r="M149" s="187"/>
      <c r="T149" s="188"/>
      <c r="AT149" s="183" t="s">
        <v>182</v>
      </c>
      <c r="AU149" s="183" t="s">
        <v>113</v>
      </c>
      <c r="AV149" s="13" t="s">
        <v>124</v>
      </c>
      <c r="AW149" s="13" t="s">
        <v>31</v>
      </c>
      <c r="AX149" s="13" t="s">
        <v>85</v>
      </c>
      <c r="AY149" s="183" t="s">
        <v>174</v>
      </c>
    </row>
    <row r="150" spans="2:65" s="1" customFormat="1" ht="24.2" customHeight="1">
      <c r="B150" s="34"/>
      <c r="C150" s="162" t="s">
        <v>113</v>
      </c>
      <c r="D150" s="162" t="s">
        <v>177</v>
      </c>
      <c r="E150" s="163" t="s">
        <v>186</v>
      </c>
      <c r="F150" s="164" t="s">
        <v>187</v>
      </c>
      <c r="G150" s="165" t="s">
        <v>180</v>
      </c>
      <c r="H150" s="166">
        <v>2</v>
      </c>
      <c r="I150" s="167"/>
      <c r="J150" s="168">
        <f>ROUND(I150*H150,2)</f>
        <v>0</v>
      </c>
      <c r="K150" s="169"/>
      <c r="L150" s="34"/>
      <c r="M150" s="170" t="s">
        <v>1</v>
      </c>
      <c r="N150" s="136" t="s">
        <v>43</v>
      </c>
      <c r="P150" s="171">
        <f>O150*H150</f>
        <v>0</v>
      </c>
      <c r="Q150" s="171">
        <v>7.2090000000000001E-2</v>
      </c>
      <c r="R150" s="171">
        <f>Q150*H150</f>
        <v>0.14418</v>
      </c>
      <c r="S150" s="171">
        <v>0</v>
      </c>
      <c r="T150" s="172">
        <f>S150*H150</f>
        <v>0</v>
      </c>
      <c r="AR150" s="173" t="s">
        <v>124</v>
      </c>
      <c r="AT150" s="173" t="s">
        <v>177</v>
      </c>
      <c r="AU150" s="173" t="s">
        <v>113</v>
      </c>
      <c r="AY150" s="17" t="s">
        <v>174</v>
      </c>
      <c r="BE150" s="99">
        <f>IF(N150="základná",J150,0)</f>
        <v>0</v>
      </c>
      <c r="BF150" s="99">
        <f>IF(N150="znížená",J150,0)</f>
        <v>0</v>
      </c>
      <c r="BG150" s="99">
        <f>IF(N150="zákl. prenesená",J150,0)</f>
        <v>0</v>
      </c>
      <c r="BH150" s="99">
        <f>IF(N150="zníž. prenesená",J150,0)</f>
        <v>0</v>
      </c>
      <c r="BI150" s="99">
        <f>IF(N150="nulová",J150,0)</f>
        <v>0</v>
      </c>
      <c r="BJ150" s="17" t="s">
        <v>113</v>
      </c>
      <c r="BK150" s="99">
        <f>ROUND(I150*H150,2)</f>
        <v>0</v>
      </c>
      <c r="BL150" s="17" t="s">
        <v>124</v>
      </c>
      <c r="BM150" s="173" t="s">
        <v>188</v>
      </c>
    </row>
    <row r="151" spans="2:65" s="12" customFormat="1">
      <c r="B151" s="174"/>
      <c r="D151" s="175" t="s">
        <v>182</v>
      </c>
      <c r="E151" s="176" t="s">
        <v>1</v>
      </c>
      <c r="F151" s="177" t="s">
        <v>189</v>
      </c>
      <c r="H151" s="178">
        <v>2</v>
      </c>
      <c r="I151" s="179"/>
      <c r="L151" s="174"/>
      <c r="M151" s="180"/>
      <c r="T151" s="181"/>
      <c r="AT151" s="176" t="s">
        <v>182</v>
      </c>
      <c r="AU151" s="176" t="s">
        <v>113</v>
      </c>
      <c r="AV151" s="12" t="s">
        <v>113</v>
      </c>
      <c r="AW151" s="12" t="s">
        <v>31</v>
      </c>
      <c r="AX151" s="12" t="s">
        <v>77</v>
      </c>
      <c r="AY151" s="176" t="s">
        <v>174</v>
      </c>
    </row>
    <row r="152" spans="2:65" s="13" customFormat="1">
      <c r="B152" s="182"/>
      <c r="D152" s="175" t="s">
        <v>182</v>
      </c>
      <c r="E152" s="183" t="s">
        <v>1</v>
      </c>
      <c r="F152" s="184" t="s">
        <v>185</v>
      </c>
      <c r="H152" s="185">
        <v>2</v>
      </c>
      <c r="I152" s="186"/>
      <c r="L152" s="182"/>
      <c r="M152" s="187"/>
      <c r="T152" s="188"/>
      <c r="AT152" s="183" t="s">
        <v>182</v>
      </c>
      <c r="AU152" s="183" t="s">
        <v>113</v>
      </c>
      <c r="AV152" s="13" t="s">
        <v>124</v>
      </c>
      <c r="AW152" s="13" t="s">
        <v>31</v>
      </c>
      <c r="AX152" s="13" t="s">
        <v>85</v>
      </c>
      <c r="AY152" s="183" t="s">
        <v>174</v>
      </c>
    </row>
    <row r="153" spans="2:65" s="1" customFormat="1" ht="24.2" customHeight="1">
      <c r="B153" s="34"/>
      <c r="C153" s="162" t="s">
        <v>175</v>
      </c>
      <c r="D153" s="162" t="s">
        <v>177</v>
      </c>
      <c r="E153" s="163" t="s">
        <v>190</v>
      </c>
      <c r="F153" s="164" t="s">
        <v>191</v>
      </c>
      <c r="G153" s="165" t="s">
        <v>180</v>
      </c>
      <c r="H153" s="166">
        <v>1.4</v>
      </c>
      <c r="I153" s="167"/>
      <c r="J153" s="168">
        <f>ROUND(I153*H153,2)</f>
        <v>0</v>
      </c>
      <c r="K153" s="169"/>
      <c r="L153" s="34"/>
      <c r="M153" s="170" t="s">
        <v>1</v>
      </c>
      <c r="N153" s="136" t="s">
        <v>43</v>
      </c>
      <c r="P153" s="171">
        <f>O153*H153</f>
        <v>0</v>
      </c>
      <c r="Q153" s="171">
        <v>9.0509999999999993E-2</v>
      </c>
      <c r="R153" s="171">
        <f>Q153*H153</f>
        <v>0.12671399999999999</v>
      </c>
      <c r="S153" s="171">
        <v>0</v>
      </c>
      <c r="T153" s="172">
        <f>S153*H153</f>
        <v>0</v>
      </c>
      <c r="AR153" s="173" t="s">
        <v>124</v>
      </c>
      <c r="AT153" s="173" t="s">
        <v>177</v>
      </c>
      <c r="AU153" s="173" t="s">
        <v>113</v>
      </c>
      <c r="AY153" s="17" t="s">
        <v>174</v>
      </c>
      <c r="BE153" s="99">
        <f>IF(N153="základná",J153,0)</f>
        <v>0</v>
      </c>
      <c r="BF153" s="99">
        <f>IF(N153="znížená",J153,0)</f>
        <v>0</v>
      </c>
      <c r="BG153" s="99">
        <f>IF(N153="zákl. prenesená",J153,0)</f>
        <v>0</v>
      </c>
      <c r="BH153" s="99">
        <f>IF(N153="zníž. prenesená",J153,0)</f>
        <v>0</v>
      </c>
      <c r="BI153" s="99">
        <f>IF(N153="nulová",J153,0)</f>
        <v>0</v>
      </c>
      <c r="BJ153" s="17" t="s">
        <v>113</v>
      </c>
      <c r="BK153" s="99">
        <f>ROUND(I153*H153,2)</f>
        <v>0</v>
      </c>
      <c r="BL153" s="17" t="s">
        <v>124</v>
      </c>
      <c r="BM153" s="173" t="s">
        <v>192</v>
      </c>
    </row>
    <row r="154" spans="2:65" s="12" customFormat="1">
      <c r="B154" s="174"/>
      <c r="D154" s="175" t="s">
        <v>182</v>
      </c>
      <c r="E154" s="176" t="s">
        <v>1</v>
      </c>
      <c r="F154" s="177" t="s">
        <v>193</v>
      </c>
      <c r="H154" s="178">
        <v>1.4</v>
      </c>
      <c r="I154" s="179"/>
      <c r="L154" s="174"/>
      <c r="M154" s="180"/>
      <c r="T154" s="181"/>
      <c r="AT154" s="176" t="s">
        <v>182</v>
      </c>
      <c r="AU154" s="176" t="s">
        <v>113</v>
      </c>
      <c r="AV154" s="12" t="s">
        <v>113</v>
      </c>
      <c r="AW154" s="12" t="s">
        <v>31</v>
      </c>
      <c r="AX154" s="12" t="s">
        <v>77</v>
      </c>
      <c r="AY154" s="176" t="s">
        <v>174</v>
      </c>
    </row>
    <row r="155" spans="2:65" s="13" customFormat="1">
      <c r="B155" s="182"/>
      <c r="D155" s="175" t="s">
        <v>182</v>
      </c>
      <c r="E155" s="183" t="s">
        <v>1</v>
      </c>
      <c r="F155" s="184" t="s">
        <v>185</v>
      </c>
      <c r="H155" s="185">
        <v>1.4</v>
      </c>
      <c r="I155" s="186"/>
      <c r="L155" s="182"/>
      <c r="M155" s="187"/>
      <c r="T155" s="188"/>
      <c r="AT155" s="183" t="s">
        <v>182</v>
      </c>
      <c r="AU155" s="183" t="s">
        <v>113</v>
      </c>
      <c r="AV155" s="13" t="s">
        <v>124</v>
      </c>
      <c r="AW155" s="13" t="s">
        <v>31</v>
      </c>
      <c r="AX155" s="13" t="s">
        <v>85</v>
      </c>
      <c r="AY155" s="183" t="s">
        <v>174</v>
      </c>
    </row>
    <row r="156" spans="2:65" s="11" customFormat="1" ht="22.7" customHeight="1">
      <c r="B156" s="151"/>
      <c r="D156" s="152" t="s">
        <v>76</v>
      </c>
      <c r="E156" s="160" t="s">
        <v>194</v>
      </c>
      <c r="F156" s="160" t="s">
        <v>195</v>
      </c>
      <c r="I156" s="154"/>
      <c r="J156" s="161">
        <f>BK156</f>
        <v>0</v>
      </c>
      <c r="L156" s="151"/>
      <c r="M156" s="155"/>
      <c r="P156" s="156">
        <f>SUM(P157:P345)</f>
        <v>0</v>
      </c>
      <c r="R156" s="156">
        <f>SUM(R157:R345)</f>
        <v>13.285340675</v>
      </c>
      <c r="T156" s="157">
        <f>SUM(T157:T345)</f>
        <v>0</v>
      </c>
      <c r="AR156" s="152" t="s">
        <v>85</v>
      </c>
      <c r="AT156" s="158" t="s">
        <v>76</v>
      </c>
      <c r="AU156" s="158" t="s">
        <v>85</v>
      </c>
      <c r="AY156" s="152" t="s">
        <v>174</v>
      </c>
      <c r="BK156" s="159">
        <f>SUM(BK157:BK345)</f>
        <v>0</v>
      </c>
    </row>
    <row r="157" spans="2:65" s="1" customFormat="1" ht="24.2" customHeight="1">
      <c r="B157" s="34"/>
      <c r="C157" s="162" t="s">
        <v>124</v>
      </c>
      <c r="D157" s="162" t="s">
        <v>177</v>
      </c>
      <c r="E157" s="163" t="s">
        <v>196</v>
      </c>
      <c r="F157" s="164" t="s">
        <v>197</v>
      </c>
      <c r="G157" s="165" t="s">
        <v>198</v>
      </c>
      <c r="H157" s="166">
        <v>27.76</v>
      </c>
      <c r="I157" s="167"/>
      <c r="J157" s="168">
        <f>ROUND(I157*H157,2)</f>
        <v>0</v>
      </c>
      <c r="K157" s="169"/>
      <c r="L157" s="34"/>
      <c r="M157" s="170" t="s">
        <v>1</v>
      </c>
      <c r="N157" s="136" t="s">
        <v>43</v>
      </c>
      <c r="P157" s="171">
        <f>O157*H157</f>
        <v>0</v>
      </c>
      <c r="Q157" s="171">
        <v>2.8E-3</v>
      </c>
      <c r="R157" s="171">
        <f>Q157*H157</f>
        <v>7.7728000000000005E-2</v>
      </c>
      <c r="S157" s="171">
        <v>0</v>
      </c>
      <c r="T157" s="172">
        <f>S157*H157</f>
        <v>0</v>
      </c>
      <c r="AR157" s="173" t="s">
        <v>124</v>
      </c>
      <c r="AT157" s="173" t="s">
        <v>177</v>
      </c>
      <c r="AU157" s="173" t="s">
        <v>113</v>
      </c>
      <c r="AY157" s="17" t="s">
        <v>174</v>
      </c>
      <c r="BE157" s="99">
        <f>IF(N157="základná",J157,0)</f>
        <v>0</v>
      </c>
      <c r="BF157" s="99">
        <f>IF(N157="znížená",J157,0)</f>
        <v>0</v>
      </c>
      <c r="BG157" s="99">
        <f>IF(N157="zákl. prenesená",J157,0)</f>
        <v>0</v>
      </c>
      <c r="BH157" s="99">
        <f>IF(N157="zníž. prenesená",J157,0)</f>
        <v>0</v>
      </c>
      <c r="BI157" s="99">
        <f>IF(N157="nulová",J157,0)</f>
        <v>0</v>
      </c>
      <c r="BJ157" s="17" t="s">
        <v>113</v>
      </c>
      <c r="BK157" s="99">
        <f>ROUND(I157*H157,2)</f>
        <v>0</v>
      </c>
      <c r="BL157" s="17" t="s">
        <v>124</v>
      </c>
      <c r="BM157" s="173" t="s">
        <v>199</v>
      </c>
    </row>
    <row r="158" spans="2:65" s="14" customFormat="1">
      <c r="B158" s="189"/>
      <c r="D158" s="175" t="s">
        <v>182</v>
      </c>
      <c r="E158" s="190" t="s">
        <v>1</v>
      </c>
      <c r="F158" s="191" t="s">
        <v>200</v>
      </c>
      <c r="H158" s="190" t="s">
        <v>1</v>
      </c>
      <c r="I158" s="192"/>
      <c r="L158" s="189"/>
      <c r="M158" s="193"/>
      <c r="T158" s="194"/>
      <c r="AT158" s="190" t="s">
        <v>182</v>
      </c>
      <c r="AU158" s="190" t="s">
        <v>113</v>
      </c>
      <c r="AV158" s="14" t="s">
        <v>85</v>
      </c>
      <c r="AW158" s="14" t="s">
        <v>31</v>
      </c>
      <c r="AX158" s="14" t="s">
        <v>77</v>
      </c>
      <c r="AY158" s="190" t="s">
        <v>174</v>
      </c>
    </row>
    <row r="159" spans="2:65" s="12" customFormat="1">
      <c r="B159" s="174"/>
      <c r="D159" s="175" t="s">
        <v>182</v>
      </c>
      <c r="E159" s="176" t="s">
        <v>1</v>
      </c>
      <c r="F159" s="177" t="s">
        <v>201</v>
      </c>
      <c r="H159" s="178">
        <v>19.2</v>
      </c>
      <c r="I159" s="179"/>
      <c r="L159" s="174"/>
      <c r="M159" s="180"/>
      <c r="T159" s="181"/>
      <c r="AT159" s="176" t="s">
        <v>182</v>
      </c>
      <c r="AU159" s="176" t="s">
        <v>113</v>
      </c>
      <c r="AV159" s="12" t="s">
        <v>113</v>
      </c>
      <c r="AW159" s="12" t="s">
        <v>31</v>
      </c>
      <c r="AX159" s="12" t="s">
        <v>77</v>
      </c>
      <c r="AY159" s="176" t="s">
        <v>174</v>
      </c>
    </row>
    <row r="160" spans="2:65" s="12" customFormat="1">
      <c r="B160" s="174"/>
      <c r="D160" s="175" t="s">
        <v>182</v>
      </c>
      <c r="E160" s="176" t="s">
        <v>1</v>
      </c>
      <c r="F160" s="177" t="s">
        <v>202</v>
      </c>
      <c r="H160" s="178">
        <v>8.56</v>
      </c>
      <c r="I160" s="179"/>
      <c r="L160" s="174"/>
      <c r="M160" s="180"/>
      <c r="T160" s="181"/>
      <c r="AT160" s="176" t="s">
        <v>182</v>
      </c>
      <c r="AU160" s="176" t="s">
        <v>113</v>
      </c>
      <c r="AV160" s="12" t="s">
        <v>113</v>
      </c>
      <c r="AW160" s="12" t="s">
        <v>31</v>
      </c>
      <c r="AX160" s="12" t="s">
        <v>77</v>
      </c>
      <c r="AY160" s="176" t="s">
        <v>174</v>
      </c>
    </row>
    <row r="161" spans="2:65" s="13" customFormat="1">
      <c r="B161" s="182"/>
      <c r="D161" s="175" t="s">
        <v>182</v>
      </c>
      <c r="E161" s="183" t="s">
        <v>1</v>
      </c>
      <c r="F161" s="184" t="s">
        <v>185</v>
      </c>
      <c r="H161" s="185">
        <v>27.76</v>
      </c>
      <c r="I161" s="186"/>
      <c r="L161" s="182"/>
      <c r="M161" s="187"/>
      <c r="T161" s="188"/>
      <c r="AT161" s="183" t="s">
        <v>182</v>
      </c>
      <c r="AU161" s="183" t="s">
        <v>113</v>
      </c>
      <c r="AV161" s="13" t="s">
        <v>124</v>
      </c>
      <c r="AW161" s="13" t="s">
        <v>31</v>
      </c>
      <c r="AX161" s="13" t="s">
        <v>85</v>
      </c>
      <c r="AY161" s="183" t="s">
        <v>174</v>
      </c>
    </row>
    <row r="162" spans="2:65" s="1" customFormat="1" ht="24.2" customHeight="1">
      <c r="B162" s="34"/>
      <c r="C162" s="162" t="s">
        <v>203</v>
      </c>
      <c r="D162" s="162" t="s">
        <v>177</v>
      </c>
      <c r="E162" s="163" t="s">
        <v>204</v>
      </c>
      <c r="F162" s="164" t="s">
        <v>205</v>
      </c>
      <c r="G162" s="165" t="s">
        <v>180</v>
      </c>
      <c r="H162" s="166">
        <v>528.54700000000003</v>
      </c>
      <c r="I162" s="167"/>
      <c r="J162" s="168">
        <f>ROUND(I162*H162,2)</f>
        <v>0</v>
      </c>
      <c r="K162" s="169"/>
      <c r="L162" s="34"/>
      <c r="M162" s="170" t="s">
        <v>1</v>
      </c>
      <c r="N162" s="136" t="s">
        <v>43</v>
      </c>
      <c r="P162" s="171">
        <f>O162*H162</f>
        <v>0</v>
      </c>
      <c r="Q162" s="171">
        <v>2.2499999999999999E-4</v>
      </c>
      <c r="R162" s="171">
        <f>Q162*H162</f>
        <v>0.118923075</v>
      </c>
      <c r="S162" s="171">
        <v>0</v>
      </c>
      <c r="T162" s="172">
        <f>S162*H162</f>
        <v>0</v>
      </c>
      <c r="AR162" s="173" t="s">
        <v>124</v>
      </c>
      <c r="AT162" s="173" t="s">
        <v>177</v>
      </c>
      <c r="AU162" s="173" t="s">
        <v>113</v>
      </c>
      <c r="AY162" s="17" t="s">
        <v>174</v>
      </c>
      <c r="BE162" s="99">
        <f>IF(N162="základná",J162,0)</f>
        <v>0</v>
      </c>
      <c r="BF162" s="99">
        <f>IF(N162="znížená",J162,0)</f>
        <v>0</v>
      </c>
      <c r="BG162" s="99">
        <f>IF(N162="zákl. prenesená",J162,0)</f>
        <v>0</v>
      </c>
      <c r="BH162" s="99">
        <f>IF(N162="zníž. prenesená",J162,0)</f>
        <v>0</v>
      </c>
      <c r="BI162" s="99">
        <f>IF(N162="nulová",J162,0)</f>
        <v>0</v>
      </c>
      <c r="BJ162" s="17" t="s">
        <v>113</v>
      </c>
      <c r="BK162" s="99">
        <f>ROUND(I162*H162,2)</f>
        <v>0</v>
      </c>
      <c r="BL162" s="17" t="s">
        <v>124</v>
      </c>
      <c r="BM162" s="173" t="s">
        <v>206</v>
      </c>
    </row>
    <row r="163" spans="2:65" s="1" customFormat="1" ht="24.2" customHeight="1">
      <c r="B163" s="34"/>
      <c r="C163" s="162" t="s">
        <v>194</v>
      </c>
      <c r="D163" s="162" t="s">
        <v>177</v>
      </c>
      <c r="E163" s="163" t="s">
        <v>207</v>
      </c>
      <c r="F163" s="164" t="s">
        <v>208</v>
      </c>
      <c r="G163" s="165" t="s">
        <v>180</v>
      </c>
      <c r="H163" s="166">
        <v>21.2</v>
      </c>
      <c r="I163" s="167"/>
      <c r="J163" s="168">
        <f>ROUND(I163*H163,2)</f>
        <v>0</v>
      </c>
      <c r="K163" s="169"/>
      <c r="L163" s="34"/>
      <c r="M163" s="170" t="s">
        <v>1</v>
      </c>
      <c r="N163" s="136" t="s">
        <v>43</v>
      </c>
      <c r="P163" s="171">
        <f>O163*H163</f>
        <v>0</v>
      </c>
      <c r="Q163" s="171">
        <v>4.3099999999999996E-3</v>
      </c>
      <c r="R163" s="171">
        <f>Q163*H163</f>
        <v>9.1371999999999995E-2</v>
      </c>
      <c r="S163" s="171">
        <v>0</v>
      </c>
      <c r="T163" s="172">
        <f>S163*H163</f>
        <v>0</v>
      </c>
      <c r="AR163" s="173" t="s">
        <v>124</v>
      </c>
      <c r="AT163" s="173" t="s">
        <v>177</v>
      </c>
      <c r="AU163" s="173" t="s">
        <v>113</v>
      </c>
      <c r="AY163" s="17" t="s">
        <v>174</v>
      </c>
      <c r="BE163" s="99">
        <f>IF(N163="základná",J163,0)</f>
        <v>0</v>
      </c>
      <c r="BF163" s="99">
        <f>IF(N163="znížená",J163,0)</f>
        <v>0</v>
      </c>
      <c r="BG163" s="99">
        <f>IF(N163="zákl. prenesená",J163,0)</f>
        <v>0</v>
      </c>
      <c r="BH163" s="99">
        <f>IF(N163="zníž. prenesená",J163,0)</f>
        <v>0</v>
      </c>
      <c r="BI163" s="99">
        <f>IF(N163="nulová",J163,0)</f>
        <v>0</v>
      </c>
      <c r="BJ163" s="17" t="s">
        <v>113</v>
      </c>
      <c r="BK163" s="99">
        <f>ROUND(I163*H163,2)</f>
        <v>0</v>
      </c>
      <c r="BL163" s="17" t="s">
        <v>124</v>
      </c>
      <c r="BM163" s="173" t="s">
        <v>209</v>
      </c>
    </row>
    <row r="164" spans="2:65" s="12" customFormat="1">
      <c r="B164" s="174"/>
      <c r="D164" s="175" t="s">
        <v>182</v>
      </c>
      <c r="E164" s="176" t="s">
        <v>1</v>
      </c>
      <c r="F164" s="177" t="s">
        <v>111</v>
      </c>
      <c r="H164" s="178">
        <v>21.2</v>
      </c>
      <c r="I164" s="179"/>
      <c r="L164" s="174"/>
      <c r="M164" s="180"/>
      <c r="T164" s="181"/>
      <c r="AT164" s="176" t="s">
        <v>182</v>
      </c>
      <c r="AU164" s="176" t="s">
        <v>113</v>
      </c>
      <c r="AV164" s="12" t="s">
        <v>113</v>
      </c>
      <c r="AW164" s="12" t="s">
        <v>31</v>
      </c>
      <c r="AX164" s="12" t="s">
        <v>77</v>
      </c>
      <c r="AY164" s="176" t="s">
        <v>174</v>
      </c>
    </row>
    <row r="165" spans="2:65" s="13" customFormat="1">
      <c r="B165" s="182"/>
      <c r="D165" s="175" t="s">
        <v>182</v>
      </c>
      <c r="E165" s="183" t="s">
        <v>1</v>
      </c>
      <c r="F165" s="184" t="s">
        <v>185</v>
      </c>
      <c r="H165" s="185">
        <v>21.2</v>
      </c>
      <c r="I165" s="186"/>
      <c r="L165" s="182"/>
      <c r="M165" s="187"/>
      <c r="T165" s="188"/>
      <c r="AT165" s="183" t="s">
        <v>182</v>
      </c>
      <c r="AU165" s="183" t="s">
        <v>113</v>
      </c>
      <c r="AV165" s="13" t="s">
        <v>124</v>
      </c>
      <c r="AW165" s="13" t="s">
        <v>31</v>
      </c>
      <c r="AX165" s="13" t="s">
        <v>85</v>
      </c>
      <c r="AY165" s="183" t="s">
        <v>174</v>
      </c>
    </row>
    <row r="166" spans="2:65" s="1" customFormat="1" ht="44.25" customHeight="1">
      <c r="B166" s="34"/>
      <c r="C166" s="162" t="s">
        <v>210</v>
      </c>
      <c r="D166" s="162" t="s">
        <v>177</v>
      </c>
      <c r="E166" s="163" t="s">
        <v>211</v>
      </c>
      <c r="F166" s="164" t="s">
        <v>212</v>
      </c>
      <c r="G166" s="165" t="s">
        <v>180</v>
      </c>
      <c r="H166" s="166">
        <v>528.54700000000003</v>
      </c>
      <c r="I166" s="167"/>
      <c r="J166" s="168">
        <f>ROUND(I166*H166,2)</f>
        <v>0</v>
      </c>
      <c r="K166" s="169"/>
      <c r="L166" s="34"/>
      <c r="M166" s="170" t="s">
        <v>1</v>
      </c>
      <c r="N166" s="136" t="s">
        <v>43</v>
      </c>
      <c r="P166" s="171">
        <f>O166*H166</f>
        <v>0</v>
      </c>
      <c r="Q166" s="171">
        <v>1.6799999999999999E-2</v>
      </c>
      <c r="R166" s="171">
        <f>Q166*H166</f>
        <v>8.8795895999999992</v>
      </c>
      <c r="S166" s="171">
        <v>0</v>
      </c>
      <c r="T166" s="172">
        <f>S166*H166</f>
        <v>0</v>
      </c>
      <c r="AR166" s="173" t="s">
        <v>124</v>
      </c>
      <c r="AT166" s="173" t="s">
        <v>177</v>
      </c>
      <c r="AU166" s="173" t="s">
        <v>113</v>
      </c>
      <c r="AY166" s="17" t="s">
        <v>174</v>
      </c>
      <c r="BE166" s="99">
        <f>IF(N166="základná",J166,0)</f>
        <v>0</v>
      </c>
      <c r="BF166" s="99">
        <f>IF(N166="znížená",J166,0)</f>
        <v>0</v>
      </c>
      <c r="BG166" s="99">
        <f>IF(N166="zákl. prenesená",J166,0)</f>
        <v>0</v>
      </c>
      <c r="BH166" s="99">
        <f>IF(N166="zníž. prenesená",J166,0)</f>
        <v>0</v>
      </c>
      <c r="BI166" s="99">
        <f>IF(N166="nulová",J166,0)</f>
        <v>0</v>
      </c>
      <c r="BJ166" s="17" t="s">
        <v>113</v>
      </c>
      <c r="BK166" s="99">
        <f>ROUND(I166*H166,2)</f>
        <v>0</v>
      </c>
      <c r="BL166" s="17" t="s">
        <v>124</v>
      </c>
      <c r="BM166" s="173" t="s">
        <v>213</v>
      </c>
    </row>
    <row r="167" spans="2:65" s="14" customFormat="1">
      <c r="B167" s="189"/>
      <c r="D167" s="175" t="s">
        <v>182</v>
      </c>
      <c r="E167" s="190" t="s">
        <v>1</v>
      </c>
      <c r="F167" s="191" t="s">
        <v>214</v>
      </c>
      <c r="H167" s="190" t="s">
        <v>1</v>
      </c>
      <c r="I167" s="192"/>
      <c r="L167" s="189"/>
      <c r="M167" s="193"/>
      <c r="T167" s="194"/>
      <c r="AT167" s="190" t="s">
        <v>182</v>
      </c>
      <c r="AU167" s="190" t="s">
        <v>113</v>
      </c>
      <c r="AV167" s="14" t="s">
        <v>85</v>
      </c>
      <c r="AW167" s="14" t="s">
        <v>31</v>
      </c>
      <c r="AX167" s="14" t="s">
        <v>77</v>
      </c>
      <c r="AY167" s="190" t="s">
        <v>174</v>
      </c>
    </row>
    <row r="168" spans="2:65" s="12" customFormat="1">
      <c r="B168" s="174"/>
      <c r="D168" s="175" t="s">
        <v>182</v>
      </c>
      <c r="E168" s="176" t="s">
        <v>1</v>
      </c>
      <c r="F168" s="177" t="s">
        <v>215</v>
      </c>
      <c r="H168" s="178">
        <v>4</v>
      </c>
      <c r="I168" s="179"/>
      <c r="L168" s="174"/>
      <c r="M168" s="180"/>
      <c r="T168" s="181"/>
      <c r="AT168" s="176" t="s">
        <v>182</v>
      </c>
      <c r="AU168" s="176" t="s">
        <v>113</v>
      </c>
      <c r="AV168" s="12" t="s">
        <v>113</v>
      </c>
      <c r="AW168" s="12" t="s">
        <v>31</v>
      </c>
      <c r="AX168" s="12" t="s">
        <v>77</v>
      </c>
      <c r="AY168" s="176" t="s">
        <v>174</v>
      </c>
    </row>
    <row r="169" spans="2:65" s="12" customFormat="1">
      <c r="B169" s="174"/>
      <c r="D169" s="175" t="s">
        <v>182</v>
      </c>
      <c r="E169" s="176" t="s">
        <v>1</v>
      </c>
      <c r="F169" s="177" t="s">
        <v>216</v>
      </c>
      <c r="H169" s="178">
        <v>4.2</v>
      </c>
      <c r="I169" s="179"/>
      <c r="L169" s="174"/>
      <c r="M169" s="180"/>
      <c r="T169" s="181"/>
      <c r="AT169" s="176" t="s">
        <v>182</v>
      </c>
      <c r="AU169" s="176" t="s">
        <v>113</v>
      </c>
      <c r="AV169" s="12" t="s">
        <v>113</v>
      </c>
      <c r="AW169" s="12" t="s">
        <v>31</v>
      </c>
      <c r="AX169" s="12" t="s">
        <v>77</v>
      </c>
      <c r="AY169" s="176" t="s">
        <v>174</v>
      </c>
    </row>
    <row r="170" spans="2:65" s="12" customFormat="1">
      <c r="B170" s="174"/>
      <c r="D170" s="175" t="s">
        <v>182</v>
      </c>
      <c r="E170" s="176" t="s">
        <v>1</v>
      </c>
      <c r="F170" s="177" t="s">
        <v>217</v>
      </c>
      <c r="H170" s="178">
        <v>2.8</v>
      </c>
      <c r="I170" s="179"/>
      <c r="L170" s="174"/>
      <c r="M170" s="180"/>
      <c r="T170" s="181"/>
      <c r="AT170" s="176" t="s">
        <v>182</v>
      </c>
      <c r="AU170" s="176" t="s">
        <v>113</v>
      </c>
      <c r="AV170" s="12" t="s">
        <v>113</v>
      </c>
      <c r="AW170" s="12" t="s">
        <v>31</v>
      </c>
      <c r="AX170" s="12" t="s">
        <v>77</v>
      </c>
      <c r="AY170" s="176" t="s">
        <v>174</v>
      </c>
    </row>
    <row r="171" spans="2:65" s="15" customFormat="1">
      <c r="B171" s="195"/>
      <c r="D171" s="175" t="s">
        <v>182</v>
      </c>
      <c r="E171" s="196" t="s">
        <v>1</v>
      </c>
      <c r="F171" s="197" t="s">
        <v>218</v>
      </c>
      <c r="H171" s="198">
        <v>11</v>
      </c>
      <c r="I171" s="199"/>
      <c r="L171" s="195"/>
      <c r="M171" s="200"/>
      <c r="T171" s="201"/>
      <c r="AT171" s="196" t="s">
        <v>182</v>
      </c>
      <c r="AU171" s="196" t="s">
        <v>113</v>
      </c>
      <c r="AV171" s="15" t="s">
        <v>175</v>
      </c>
      <c r="AW171" s="15" t="s">
        <v>31</v>
      </c>
      <c r="AX171" s="15" t="s">
        <v>77</v>
      </c>
      <c r="AY171" s="196" t="s">
        <v>174</v>
      </c>
    </row>
    <row r="172" spans="2:65" s="14" customFormat="1">
      <c r="B172" s="189"/>
      <c r="D172" s="175" t="s">
        <v>182</v>
      </c>
      <c r="E172" s="190" t="s">
        <v>1</v>
      </c>
      <c r="F172" s="191" t="s">
        <v>219</v>
      </c>
      <c r="H172" s="190" t="s">
        <v>1</v>
      </c>
      <c r="I172" s="192"/>
      <c r="L172" s="189"/>
      <c r="M172" s="193"/>
      <c r="T172" s="194"/>
      <c r="AT172" s="190" t="s">
        <v>182</v>
      </c>
      <c r="AU172" s="190" t="s">
        <v>113</v>
      </c>
      <c r="AV172" s="14" t="s">
        <v>85</v>
      </c>
      <c r="AW172" s="14" t="s">
        <v>31</v>
      </c>
      <c r="AX172" s="14" t="s">
        <v>77</v>
      </c>
      <c r="AY172" s="190" t="s">
        <v>174</v>
      </c>
    </row>
    <row r="173" spans="2:65" s="14" customFormat="1">
      <c r="B173" s="189"/>
      <c r="D173" s="175" t="s">
        <v>182</v>
      </c>
      <c r="E173" s="190" t="s">
        <v>1</v>
      </c>
      <c r="F173" s="191" t="s">
        <v>220</v>
      </c>
      <c r="H173" s="190" t="s">
        <v>1</v>
      </c>
      <c r="I173" s="192"/>
      <c r="L173" s="189"/>
      <c r="M173" s="193"/>
      <c r="T173" s="194"/>
      <c r="AT173" s="190" t="s">
        <v>182</v>
      </c>
      <c r="AU173" s="190" t="s">
        <v>113</v>
      </c>
      <c r="AV173" s="14" t="s">
        <v>85</v>
      </c>
      <c r="AW173" s="14" t="s">
        <v>31</v>
      </c>
      <c r="AX173" s="14" t="s">
        <v>77</v>
      </c>
      <c r="AY173" s="190" t="s">
        <v>174</v>
      </c>
    </row>
    <row r="174" spans="2:65" s="14" customFormat="1">
      <c r="B174" s="189"/>
      <c r="D174" s="175" t="s">
        <v>182</v>
      </c>
      <c r="E174" s="190" t="s">
        <v>1</v>
      </c>
      <c r="F174" s="191" t="s">
        <v>221</v>
      </c>
      <c r="H174" s="190" t="s">
        <v>1</v>
      </c>
      <c r="I174" s="192"/>
      <c r="L174" s="189"/>
      <c r="M174" s="193"/>
      <c r="T174" s="194"/>
      <c r="AT174" s="190" t="s">
        <v>182</v>
      </c>
      <c r="AU174" s="190" t="s">
        <v>113</v>
      </c>
      <c r="AV174" s="14" t="s">
        <v>85</v>
      </c>
      <c r="AW174" s="14" t="s">
        <v>31</v>
      </c>
      <c r="AX174" s="14" t="s">
        <v>77</v>
      </c>
      <c r="AY174" s="190" t="s">
        <v>174</v>
      </c>
    </row>
    <row r="175" spans="2:65" s="14" customFormat="1">
      <c r="B175" s="189"/>
      <c r="D175" s="175" t="s">
        <v>182</v>
      </c>
      <c r="E175" s="190" t="s">
        <v>1</v>
      </c>
      <c r="F175" s="191" t="s">
        <v>222</v>
      </c>
      <c r="H175" s="190" t="s">
        <v>1</v>
      </c>
      <c r="I175" s="192"/>
      <c r="L175" s="189"/>
      <c r="M175" s="193"/>
      <c r="T175" s="194"/>
      <c r="AT175" s="190" t="s">
        <v>182</v>
      </c>
      <c r="AU175" s="190" t="s">
        <v>113</v>
      </c>
      <c r="AV175" s="14" t="s">
        <v>85</v>
      </c>
      <c r="AW175" s="14" t="s">
        <v>31</v>
      </c>
      <c r="AX175" s="14" t="s">
        <v>77</v>
      </c>
      <c r="AY175" s="190" t="s">
        <v>174</v>
      </c>
    </row>
    <row r="176" spans="2:65" s="12" customFormat="1">
      <c r="B176" s="174"/>
      <c r="D176" s="175" t="s">
        <v>182</v>
      </c>
      <c r="E176" s="176" t="s">
        <v>1</v>
      </c>
      <c r="F176" s="177" t="s">
        <v>223</v>
      </c>
      <c r="H176" s="178">
        <v>2.3140000000000001</v>
      </c>
      <c r="I176" s="179"/>
      <c r="L176" s="174"/>
      <c r="M176" s="180"/>
      <c r="T176" s="181"/>
      <c r="AT176" s="176" t="s">
        <v>182</v>
      </c>
      <c r="AU176" s="176" t="s">
        <v>113</v>
      </c>
      <c r="AV176" s="12" t="s">
        <v>113</v>
      </c>
      <c r="AW176" s="12" t="s">
        <v>31</v>
      </c>
      <c r="AX176" s="12" t="s">
        <v>77</v>
      </c>
      <c r="AY176" s="176" t="s">
        <v>174</v>
      </c>
    </row>
    <row r="177" spans="2:51" s="12" customFormat="1">
      <c r="B177" s="174"/>
      <c r="D177" s="175" t="s">
        <v>182</v>
      </c>
      <c r="E177" s="176" t="s">
        <v>1</v>
      </c>
      <c r="F177" s="177" t="s">
        <v>224</v>
      </c>
      <c r="H177" s="178">
        <v>45.466999999999999</v>
      </c>
      <c r="I177" s="179"/>
      <c r="L177" s="174"/>
      <c r="M177" s="180"/>
      <c r="T177" s="181"/>
      <c r="AT177" s="176" t="s">
        <v>182</v>
      </c>
      <c r="AU177" s="176" t="s">
        <v>113</v>
      </c>
      <c r="AV177" s="12" t="s">
        <v>113</v>
      </c>
      <c r="AW177" s="12" t="s">
        <v>31</v>
      </c>
      <c r="AX177" s="12" t="s">
        <v>77</v>
      </c>
      <c r="AY177" s="176" t="s">
        <v>174</v>
      </c>
    </row>
    <row r="178" spans="2:51" s="12" customFormat="1">
      <c r="B178" s="174"/>
      <c r="D178" s="175" t="s">
        <v>182</v>
      </c>
      <c r="E178" s="176" t="s">
        <v>1</v>
      </c>
      <c r="F178" s="177" t="s">
        <v>225</v>
      </c>
      <c r="H178" s="178">
        <v>-0.33</v>
      </c>
      <c r="I178" s="179"/>
      <c r="L178" s="174"/>
      <c r="M178" s="180"/>
      <c r="T178" s="181"/>
      <c r="AT178" s="176" t="s">
        <v>182</v>
      </c>
      <c r="AU178" s="176" t="s">
        <v>113</v>
      </c>
      <c r="AV178" s="12" t="s">
        <v>113</v>
      </c>
      <c r="AW178" s="12" t="s">
        <v>31</v>
      </c>
      <c r="AX178" s="12" t="s">
        <v>77</v>
      </c>
      <c r="AY178" s="176" t="s">
        <v>174</v>
      </c>
    </row>
    <row r="179" spans="2:51" s="12" customFormat="1">
      <c r="B179" s="174"/>
      <c r="D179" s="175" t="s">
        <v>182</v>
      </c>
      <c r="E179" s="176" t="s">
        <v>1</v>
      </c>
      <c r="F179" s="177" t="s">
        <v>226</v>
      </c>
      <c r="H179" s="178">
        <v>-1.2</v>
      </c>
      <c r="I179" s="179"/>
      <c r="L179" s="174"/>
      <c r="M179" s="180"/>
      <c r="T179" s="181"/>
      <c r="AT179" s="176" t="s">
        <v>182</v>
      </c>
      <c r="AU179" s="176" t="s">
        <v>113</v>
      </c>
      <c r="AV179" s="12" t="s">
        <v>113</v>
      </c>
      <c r="AW179" s="12" t="s">
        <v>31</v>
      </c>
      <c r="AX179" s="12" t="s">
        <v>77</v>
      </c>
      <c r="AY179" s="176" t="s">
        <v>174</v>
      </c>
    </row>
    <row r="180" spans="2:51" s="12" customFormat="1">
      <c r="B180" s="174"/>
      <c r="D180" s="175" t="s">
        <v>182</v>
      </c>
      <c r="E180" s="176" t="s">
        <v>1</v>
      </c>
      <c r="F180" s="177" t="s">
        <v>227</v>
      </c>
      <c r="H180" s="178">
        <v>-5.34</v>
      </c>
      <c r="I180" s="179"/>
      <c r="L180" s="174"/>
      <c r="M180" s="180"/>
      <c r="T180" s="181"/>
      <c r="AT180" s="176" t="s">
        <v>182</v>
      </c>
      <c r="AU180" s="176" t="s">
        <v>113</v>
      </c>
      <c r="AV180" s="12" t="s">
        <v>113</v>
      </c>
      <c r="AW180" s="12" t="s">
        <v>31</v>
      </c>
      <c r="AX180" s="12" t="s">
        <v>77</v>
      </c>
      <c r="AY180" s="176" t="s">
        <v>174</v>
      </c>
    </row>
    <row r="181" spans="2:51" s="14" customFormat="1">
      <c r="B181" s="189"/>
      <c r="D181" s="175" t="s">
        <v>182</v>
      </c>
      <c r="E181" s="190" t="s">
        <v>1</v>
      </c>
      <c r="F181" s="191" t="s">
        <v>228</v>
      </c>
      <c r="H181" s="190" t="s">
        <v>1</v>
      </c>
      <c r="I181" s="192"/>
      <c r="L181" s="189"/>
      <c r="M181" s="193"/>
      <c r="T181" s="194"/>
      <c r="AT181" s="190" t="s">
        <v>182</v>
      </c>
      <c r="AU181" s="190" t="s">
        <v>113</v>
      </c>
      <c r="AV181" s="14" t="s">
        <v>85</v>
      </c>
      <c r="AW181" s="14" t="s">
        <v>31</v>
      </c>
      <c r="AX181" s="14" t="s">
        <v>77</v>
      </c>
      <c r="AY181" s="190" t="s">
        <v>174</v>
      </c>
    </row>
    <row r="182" spans="2:51" s="14" customFormat="1">
      <c r="B182" s="189"/>
      <c r="D182" s="175" t="s">
        <v>182</v>
      </c>
      <c r="E182" s="190" t="s">
        <v>1</v>
      </c>
      <c r="F182" s="191" t="s">
        <v>229</v>
      </c>
      <c r="H182" s="190" t="s">
        <v>1</v>
      </c>
      <c r="I182" s="192"/>
      <c r="L182" s="189"/>
      <c r="M182" s="193"/>
      <c r="T182" s="194"/>
      <c r="AT182" s="190" t="s">
        <v>182</v>
      </c>
      <c r="AU182" s="190" t="s">
        <v>113</v>
      </c>
      <c r="AV182" s="14" t="s">
        <v>85</v>
      </c>
      <c r="AW182" s="14" t="s">
        <v>31</v>
      </c>
      <c r="AX182" s="14" t="s">
        <v>77</v>
      </c>
      <c r="AY182" s="190" t="s">
        <v>174</v>
      </c>
    </row>
    <row r="183" spans="2:51" s="12" customFormat="1">
      <c r="B183" s="174"/>
      <c r="D183" s="175" t="s">
        <v>182</v>
      </c>
      <c r="E183" s="176" t="s">
        <v>1</v>
      </c>
      <c r="F183" s="177" t="s">
        <v>230</v>
      </c>
      <c r="H183" s="178">
        <v>17.52</v>
      </c>
      <c r="I183" s="179"/>
      <c r="L183" s="174"/>
      <c r="M183" s="180"/>
      <c r="T183" s="181"/>
      <c r="AT183" s="176" t="s">
        <v>182</v>
      </c>
      <c r="AU183" s="176" t="s">
        <v>113</v>
      </c>
      <c r="AV183" s="12" t="s">
        <v>113</v>
      </c>
      <c r="AW183" s="12" t="s">
        <v>31</v>
      </c>
      <c r="AX183" s="12" t="s">
        <v>77</v>
      </c>
      <c r="AY183" s="176" t="s">
        <v>174</v>
      </c>
    </row>
    <row r="184" spans="2:51" s="12" customFormat="1">
      <c r="B184" s="174"/>
      <c r="D184" s="175" t="s">
        <v>182</v>
      </c>
      <c r="E184" s="176" t="s">
        <v>1</v>
      </c>
      <c r="F184" s="177" t="s">
        <v>231</v>
      </c>
      <c r="H184" s="178">
        <v>-2.04</v>
      </c>
      <c r="I184" s="179"/>
      <c r="L184" s="174"/>
      <c r="M184" s="180"/>
      <c r="T184" s="181"/>
      <c r="AT184" s="176" t="s">
        <v>182</v>
      </c>
      <c r="AU184" s="176" t="s">
        <v>113</v>
      </c>
      <c r="AV184" s="12" t="s">
        <v>113</v>
      </c>
      <c r="AW184" s="12" t="s">
        <v>31</v>
      </c>
      <c r="AX184" s="12" t="s">
        <v>77</v>
      </c>
      <c r="AY184" s="176" t="s">
        <v>174</v>
      </c>
    </row>
    <row r="185" spans="2:51" s="12" customFormat="1">
      <c r="B185" s="174"/>
      <c r="D185" s="175" t="s">
        <v>182</v>
      </c>
      <c r="E185" s="176" t="s">
        <v>1</v>
      </c>
      <c r="F185" s="177" t="s">
        <v>232</v>
      </c>
      <c r="H185" s="178">
        <v>-2.64</v>
      </c>
      <c r="I185" s="179"/>
      <c r="L185" s="174"/>
      <c r="M185" s="180"/>
      <c r="T185" s="181"/>
      <c r="AT185" s="176" t="s">
        <v>182</v>
      </c>
      <c r="AU185" s="176" t="s">
        <v>113</v>
      </c>
      <c r="AV185" s="12" t="s">
        <v>113</v>
      </c>
      <c r="AW185" s="12" t="s">
        <v>31</v>
      </c>
      <c r="AX185" s="12" t="s">
        <v>77</v>
      </c>
      <c r="AY185" s="176" t="s">
        <v>174</v>
      </c>
    </row>
    <row r="186" spans="2:51" s="12" customFormat="1">
      <c r="B186" s="174"/>
      <c r="D186" s="175" t="s">
        <v>182</v>
      </c>
      <c r="E186" s="176" t="s">
        <v>1</v>
      </c>
      <c r="F186" s="177" t="s">
        <v>233</v>
      </c>
      <c r="H186" s="178">
        <v>-0.66</v>
      </c>
      <c r="I186" s="179"/>
      <c r="L186" s="174"/>
      <c r="M186" s="180"/>
      <c r="T186" s="181"/>
      <c r="AT186" s="176" t="s">
        <v>182</v>
      </c>
      <c r="AU186" s="176" t="s">
        <v>113</v>
      </c>
      <c r="AV186" s="12" t="s">
        <v>113</v>
      </c>
      <c r="AW186" s="12" t="s">
        <v>31</v>
      </c>
      <c r="AX186" s="12" t="s">
        <v>77</v>
      </c>
      <c r="AY186" s="176" t="s">
        <v>174</v>
      </c>
    </row>
    <row r="187" spans="2:51" s="12" customFormat="1">
      <c r="B187" s="174"/>
      <c r="D187" s="175" t="s">
        <v>182</v>
      </c>
      <c r="E187" s="176" t="s">
        <v>1</v>
      </c>
      <c r="F187" s="177" t="s">
        <v>234</v>
      </c>
      <c r="H187" s="178">
        <v>-1.2</v>
      </c>
      <c r="I187" s="179"/>
      <c r="L187" s="174"/>
      <c r="M187" s="180"/>
      <c r="T187" s="181"/>
      <c r="AT187" s="176" t="s">
        <v>182</v>
      </c>
      <c r="AU187" s="176" t="s">
        <v>113</v>
      </c>
      <c r="AV187" s="12" t="s">
        <v>113</v>
      </c>
      <c r="AW187" s="12" t="s">
        <v>31</v>
      </c>
      <c r="AX187" s="12" t="s">
        <v>77</v>
      </c>
      <c r="AY187" s="176" t="s">
        <v>174</v>
      </c>
    </row>
    <row r="188" spans="2:51" s="14" customFormat="1">
      <c r="B188" s="189"/>
      <c r="D188" s="175" t="s">
        <v>182</v>
      </c>
      <c r="E188" s="190" t="s">
        <v>1</v>
      </c>
      <c r="F188" s="191" t="s">
        <v>235</v>
      </c>
      <c r="H188" s="190" t="s">
        <v>1</v>
      </c>
      <c r="I188" s="192"/>
      <c r="L188" s="189"/>
      <c r="M188" s="193"/>
      <c r="T188" s="194"/>
      <c r="AT188" s="190" t="s">
        <v>182</v>
      </c>
      <c r="AU188" s="190" t="s">
        <v>113</v>
      </c>
      <c r="AV188" s="14" t="s">
        <v>85</v>
      </c>
      <c r="AW188" s="14" t="s">
        <v>31</v>
      </c>
      <c r="AX188" s="14" t="s">
        <v>77</v>
      </c>
      <c r="AY188" s="190" t="s">
        <v>174</v>
      </c>
    </row>
    <row r="189" spans="2:51" s="14" customFormat="1">
      <c r="B189" s="189"/>
      <c r="D189" s="175" t="s">
        <v>182</v>
      </c>
      <c r="E189" s="190" t="s">
        <v>1</v>
      </c>
      <c r="F189" s="191" t="s">
        <v>236</v>
      </c>
      <c r="H189" s="190" t="s">
        <v>1</v>
      </c>
      <c r="I189" s="192"/>
      <c r="L189" s="189"/>
      <c r="M189" s="193"/>
      <c r="T189" s="194"/>
      <c r="AT189" s="190" t="s">
        <v>182</v>
      </c>
      <c r="AU189" s="190" t="s">
        <v>113</v>
      </c>
      <c r="AV189" s="14" t="s">
        <v>85</v>
      </c>
      <c r="AW189" s="14" t="s">
        <v>31</v>
      </c>
      <c r="AX189" s="14" t="s">
        <v>77</v>
      </c>
      <c r="AY189" s="190" t="s">
        <v>174</v>
      </c>
    </row>
    <row r="190" spans="2:51" s="12" customFormat="1">
      <c r="B190" s="174"/>
      <c r="D190" s="175" t="s">
        <v>182</v>
      </c>
      <c r="E190" s="176" t="s">
        <v>1</v>
      </c>
      <c r="F190" s="177" t="s">
        <v>237</v>
      </c>
      <c r="H190" s="178">
        <v>11.909000000000001</v>
      </c>
      <c r="I190" s="179"/>
      <c r="L190" s="174"/>
      <c r="M190" s="180"/>
      <c r="T190" s="181"/>
      <c r="AT190" s="176" t="s">
        <v>182</v>
      </c>
      <c r="AU190" s="176" t="s">
        <v>113</v>
      </c>
      <c r="AV190" s="12" t="s">
        <v>113</v>
      </c>
      <c r="AW190" s="12" t="s">
        <v>31</v>
      </c>
      <c r="AX190" s="12" t="s">
        <v>77</v>
      </c>
      <c r="AY190" s="176" t="s">
        <v>174</v>
      </c>
    </row>
    <row r="191" spans="2:51" s="12" customFormat="1">
      <c r="B191" s="174"/>
      <c r="D191" s="175" t="s">
        <v>182</v>
      </c>
      <c r="E191" s="176" t="s">
        <v>1</v>
      </c>
      <c r="F191" s="177" t="s">
        <v>238</v>
      </c>
      <c r="H191" s="178">
        <v>-1.08</v>
      </c>
      <c r="I191" s="179"/>
      <c r="L191" s="174"/>
      <c r="M191" s="180"/>
      <c r="T191" s="181"/>
      <c r="AT191" s="176" t="s">
        <v>182</v>
      </c>
      <c r="AU191" s="176" t="s">
        <v>113</v>
      </c>
      <c r="AV191" s="12" t="s">
        <v>113</v>
      </c>
      <c r="AW191" s="12" t="s">
        <v>31</v>
      </c>
      <c r="AX191" s="12" t="s">
        <v>77</v>
      </c>
      <c r="AY191" s="176" t="s">
        <v>174</v>
      </c>
    </row>
    <row r="192" spans="2:51" s="12" customFormat="1">
      <c r="B192" s="174"/>
      <c r="D192" s="175" t="s">
        <v>182</v>
      </c>
      <c r="E192" s="176" t="s">
        <v>1</v>
      </c>
      <c r="F192" s="177" t="s">
        <v>239</v>
      </c>
      <c r="H192" s="178">
        <v>-5.88</v>
      </c>
      <c r="I192" s="179"/>
      <c r="L192" s="174"/>
      <c r="M192" s="180"/>
      <c r="T192" s="181"/>
      <c r="AT192" s="176" t="s">
        <v>182</v>
      </c>
      <c r="AU192" s="176" t="s">
        <v>113</v>
      </c>
      <c r="AV192" s="12" t="s">
        <v>113</v>
      </c>
      <c r="AW192" s="12" t="s">
        <v>31</v>
      </c>
      <c r="AX192" s="12" t="s">
        <v>77</v>
      </c>
      <c r="AY192" s="176" t="s">
        <v>174</v>
      </c>
    </row>
    <row r="193" spans="2:51" s="14" customFormat="1">
      <c r="B193" s="189"/>
      <c r="D193" s="175" t="s">
        <v>182</v>
      </c>
      <c r="E193" s="190" t="s">
        <v>1</v>
      </c>
      <c r="F193" s="191" t="s">
        <v>240</v>
      </c>
      <c r="H193" s="190" t="s">
        <v>1</v>
      </c>
      <c r="I193" s="192"/>
      <c r="L193" s="189"/>
      <c r="M193" s="193"/>
      <c r="T193" s="194"/>
      <c r="AT193" s="190" t="s">
        <v>182</v>
      </c>
      <c r="AU193" s="190" t="s">
        <v>113</v>
      </c>
      <c r="AV193" s="14" t="s">
        <v>85</v>
      </c>
      <c r="AW193" s="14" t="s">
        <v>31</v>
      </c>
      <c r="AX193" s="14" t="s">
        <v>77</v>
      </c>
      <c r="AY193" s="190" t="s">
        <v>174</v>
      </c>
    </row>
    <row r="194" spans="2:51" s="14" customFormat="1">
      <c r="B194" s="189"/>
      <c r="D194" s="175" t="s">
        <v>182</v>
      </c>
      <c r="E194" s="190" t="s">
        <v>1</v>
      </c>
      <c r="F194" s="191" t="s">
        <v>236</v>
      </c>
      <c r="H194" s="190" t="s">
        <v>1</v>
      </c>
      <c r="I194" s="192"/>
      <c r="L194" s="189"/>
      <c r="M194" s="193"/>
      <c r="T194" s="194"/>
      <c r="AT194" s="190" t="s">
        <v>182</v>
      </c>
      <c r="AU194" s="190" t="s">
        <v>113</v>
      </c>
      <c r="AV194" s="14" t="s">
        <v>85</v>
      </c>
      <c r="AW194" s="14" t="s">
        <v>31</v>
      </c>
      <c r="AX194" s="14" t="s">
        <v>77</v>
      </c>
      <c r="AY194" s="190" t="s">
        <v>174</v>
      </c>
    </row>
    <row r="195" spans="2:51" s="12" customFormat="1">
      <c r="B195" s="174"/>
      <c r="D195" s="175" t="s">
        <v>182</v>
      </c>
      <c r="E195" s="176" t="s">
        <v>1</v>
      </c>
      <c r="F195" s="177" t="s">
        <v>241</v>
      </c>
      <c r="H195" s="178">
        <v>8.59</v>
      </c>
      <c r="I195" s="179"/>
      <c r="L195" s="174"/>
      <c r="M195" s="180"/>
      <c r="T195" s="181"/>
      <c r="AT195" s="176" t="s">
        <v>182</v>
      </c>
      <c r="AU195" s="176" t="s">
        <v>113</v>
      </c>
      <c r="AV195" s="12" t="s">
        <v>113</v>
      </c>
      <c r="AW195" s="12" t="s">
        <v>31</v>
      </c>
      <c r="AX195" s="12" t="s">
        <v>77</v>
      </c>
      <c r="AY195" s="176" t="s">
        <v>174</v>
      </c>
    </row>
    <row r="196" spans="2:51" s="12" customFormat="1">
      <c r="B196" s="174"/>
      <c r="D196" s="175" t="s">
        <v>182</v>
      </c>
      <c r="E196" s="176" t="s">
        <v>1</v>
      </c>
      <c r="F196" s="177" t="s">
        <v>242</v>
      </c>
      <c r="H196" s="178">
        <v>-3.36</v>
      </c>
      <c r="I196" s="179"/>
      <c r="L196" s="174"/>
      <c r="M196" s="180"/>
      <c r="T196" s="181"/>
      <c r="AT196" s="176" t="s">
        <v>182</v>
      </c>
      <c r="AU196" s="176" t="s">
        <v>113</v>
      </c>
      <c r="AV196" s="12" t="s">
        <v>113</v>
      </c>
      <c r="AW196" s="12" t="s">
        <v>31</v>
      </c>
      <c r="AX196" s="12" t="s">
        <v>77</v>
      </c>
      <c r="AY196" s="176" t="s">
        <v>174</v>
      </c>
    </row>
    <row r="197" spans="2:51" s="14" customFormat="1">
      <c r="B197" s="189"/>
      <c r="D197" s="175" t="s">
        <v>182</v>
      </c>
      <c r="E197" s="190" t="s">
        <v>1</v>
      </c>
      <c r="F197" s="191" t="s">
        <v>243</v>
      </c>
      <c r="H197" s="190" t="s">
        <v>1</v>
      </c>
      <c r="I197" s="192"/>
      <c r="L197" s="189"/>
      <c r="M197" s="193"/>
      <c r="T197" s="194"/>
      <c r="AT197" s="190" t="s">
        <v>182</v>
      </c>
      <c r="AU197" s="190" t="s">
        <v>113</v>
      </c>
      <c r="AV197" s="14" t="s">
        <v>85</v>
      </c>
      <c r="AW197" s="14" t="s">
        <v>31</v>
      </c>
      <c r="AX197" s="14" t="s">
        <v>77</v>
      </c>
      <c r="AY197" s="190" t="s">
        <v>174</v>
      </c>
    </row>
    <row r="198" spans="2:51" s="14" customFormat="1">
      <c r="B198" s="189"/>
      <c r="D198" s="175" t="s">
        <v>182</v>
      </c>
      <c r="E198" s="190" t="s">
        <v>1</v>
      </c>
      <c r="F198" s="191" t="s">
        <v>236</v>
      </c>
      <c r="H198" s="190" t="s">
        <v>1</v>
      </c>
      <c r="I198" s="192"/>
      <c r="L198" s="189"/>
      <c r="M198" s="193"/>
      <c r="T198" s="194"/>
      <c r="AT198" s="190" t="s">
        <v>182</v>
      </c>
      <c r="AU198" s="190" t="s">
        <v>113</v>
      </c>
      <c r="AV198" s="14" t="s">
        <v>85</v>
      </c>
      <c r="AW198" s="14" t="s">
        <v>31</v>
      </c>
      <c r="AX198" s="14" t="s">
        <v>77</v>
      </c>
      <c r="AY198" s="190" t="s">
        <v>174</v>
      </c>
    </row>
    <row r="199" spans="2:51" s="12" customFormat="1">
      <c r="B199" s="174"/>
      <c r="D199" s="175" t="s">
        <v>182</v>
      </c>
      <c r="E199" s="176" t="s">
        <v>1</v>
      </c>
      <c r="F199" s="177" t="s">
        <v>244</v>
      </c>
      <c r="H199" s="178">
        <v>11.484999999999999</v>
      </c>
      <c r="I199" s="179"/>
      <c r="L199" s="174"/>
      <c r="M199" s="180"/>
      <c r="T199" s="181"/>
      <c r="AT199" s="176" t="s">
        <v>182</v>
      </c>
      <c r="AU199" s="176" t="s">
        <v>113</v>
      </c>
      <c r="AV199" s="12" t="s">
        <v>113</v>
      </c>
      <c r="AW199" s="12" t="s">
        <v>31</v>
      </c>
      <c r="AX199" s="12" t="s">
        <v>77</v>
      </c>
      <c r="AY199" s="176" t="s">
        <v>174</v>
      </c>
    </row>
    <row r="200" spans="2:51" s="12" customFormat="1">
      <c r="B200" s="174"/>
      <c r="D200" s="175" t="s">
        <v>182</v>
      </c>
      <c r="E200" s="176" t="s">
        <v>1</v>
      </c>
      <c r="F200" s="177" t="s">
        <v>226</v>
      </c>
      <c r="H200" s="178">
        <v>-1.2</v>
      </c>
      <c r="I200" s="179"/>
      <c r="L200" s="174"/>
      <c r="M200" s="180"/>
      <c r="T200" s="181"/>
      <c r="AT200" s="176" t="s">
        <v>182</v>
      </c>
      <c r="AU200" s="176" t="s">
        <v>113</v>
      </c>
      <c r="AV200" s="12" t="s">
        <v>113</v>
      </c>
      <c r="AW200" s="12" t="s">
        <v>31</v>
      </c>
      <c r="AX200" s="12" t="s">
        <v>77</v>
      </c>
      <c r="AY200" s="176" t="s">
        <v>174</v>
      </c>
    </row>
    <row r="201" spans="2:51" s="12" customFormat="1">
      <c r="B201" s="174"/>
      <c r="D201" s="175" t="s">
        <v>182</v>
      </c>
      <c r="E201" s="176" t="s">
        <v>1</v>
      </c>
      <c r="F201" s="177" t="s">
        <v>225</v>
      </c>
      <c r="H201" s="178">
        <v>-0.33</v>
      </c>
      <c r="I201" s="179"/>
      <c r="L201" s="174"/>
      <c r="M201" s="180"/>
      <c r="T201" s="181"/>
      <c r="AT201" s="176" t="s">
        <v>182</v>
      </c>
      <c r="AU201" s="176" t="s">
        <v>113</v>
      </c>
      <c r="AV201" s="12" t="s">
        <v>113</v>
      </c>
      <c r="AW201" s="12" t="s">
        <v>31</v>
      </c>
      <c r="AX201" s="12" t="s">
        <v>77</v>
      </c>
      <c r="AY201" s="176" t="s">
        <v>174</v>
      </c>
    </row>
    <row r="202" spans="2:51" s="12" customFormat="1">
      <c r="B202" s="174"/>
      <c r="D202" s="175" t="s">
        <v>182</v>
      </c>
      <c r="E202" s="176" t="s">
        <v>1</v>
      </c>
      <c r="F202" s="177" t="s">
        <v>245</v>
      </c>
      <c r="H202" s="178">
        <v>-1.2</v>
      </c>
      <c r="I202" s="179"/>
      <c r="L202" s="174"/>
      <c r="M202" s="180"/>
      <c r="T202" s="181"/>
      <c r="AT202" s="176" t="s">
        <v>182</v>
      </c>
      <c r="AU202" s="176" t="s">
        <v>113</v>
      </c>
      <c r="AV202" s="12" t="s">
        <v>113</v>
      </c>
      <c r="AW202" s="12" t="s">
        <v>31</v>
      </c>
      <c r="AX202" s="12" t="s">
        <v>77</v>
      </c>
      <c r="AY202" s="176" t="s">
        <v>174</v>
      </c>
    </row>
    <row r="203" spans="2:51" s="14" customFormat="1">
      <c r="B203" s="189"/>
      <c r="D203" s="175" t="s">
        <v>182</v>
      </c>
      <c r="E203" s="190" t="s">
        <v>1</v>
      </c>
      <c r="F203" s="191" t="s">
        <v>246</v>
      </c>
      <c r="H203" s="190" t="s">
        <v>1</v>
      </c>
      <c r="I203" s="192"/>
      <c r="L203" s="189"/>
      <c r="M203" s="193"/>
      <c r="T203" s="194"/>
      <c r="AT203" s="190" t="s">
        <v>182</v>
      </c>
      <c r="AU203" s="190" t="s">
        <v>113</v>
      </c>
      <c r="AV203" s="14" t="s">
        <v>85</v>
      </c>
      <c r="AW203" s="14" t="s">
        <v>31</v>
      </c>
      <c r="AX203" s="14" t="s">
        <v>77</v>
      </c>
      <c r="AY203" s="190" t="s">
        <v>174</v>
      </c>
    </row>
    <row r="204" spans="2:51" s="14" customFormat="1">
      <c r="B204" s="189"/>
      <c r="D204" s="175" t="s">
        <v>182</v>
      </c>
      <c r="E204" s="190" t="s">
        <v>1</v>
      </c>
      <c r="F204" s="191" t="s">
        <v>229</v>
      </c>
      <c r="H204" s="190" t="s">
        <v>1</v>
      </c>
      <c r="I204" s="192"/>
      <c r="L204" s="189"/>
      <c r="M204" s="193"/>
      <c r="T204" s="194"/>
      <c r="AT204" s="190" t="s">
        <v>182</v>
      </c>
      <c r="AU204" s="190" t="s">
        <v>113</v>
      </c>
      <c r="AV204" s="14" t="s">
        <v>85</v>
      </c>
      <c r="AW204" s="14" t="s">
        <v>31</v>
      </c>
      <c r="AX204" s="14" t="s">
        <v>77</v>
      </c>
      <c r="AY204" s="190" t="s">
        <v>174</v>
      </c>
    </row>
    <row r="205" spans="2:51" s="12" customFormat="1">
      <c r="B205" s="174"/>
      <c r="D205" s="175" t="s">
        <v>182</v>
      </c>
      <c r="E205" s="176" t="s">
        <v>1</v>
      </c>
      <c r="F205" s="177" t="s">
        <v>247</v>
      </c>
      <c r="H205" s="178">
        <v>10.44</v>
      </c>
      <c r="I205" s="179"/>
      <c r="L205" s="174"/>
      <c r="M205" s="180"/>
      <c r="T205" s="181"/>
      <c r="AT205" s="176" t="s">
        <v>182</v>
      </c>
      <c r="AU205" s="176" t="s">
        <v>113</v>
      </c>
      <c r="AV205" s="12" t="s">
        <v>113</v>
      </c>
      <c r="AW205" s="12" t="s">
        <v>31</v>
      </c>
      <c r="AX205" s="12" t="s">
        <v>77</v>
      </c>
      <c r="AY205" s="176" t="s">
        <v>174</v>
      </c>
    </row>
    <row r="206" spans="2:51" s="12" customFormat="1">
      <c r="B206" s="174"/>
      <c r="D206" s="175" t="s">
        <v>182</v>
      </c>
      <c r="E206" s="176" t="s">
        <v>1</v>
      </c>
      <c r="F206" s="177" t="s">
        <v>245</v>
      </c>
      <c r="H206" s="178">
        <v>-1.2</v>
      </c>
      <c r="I206" s="179"/>
      <c r="L206" s="174"/>
      <c r="M206" s="180"/>
      <c r="T206" s="181"/>
      <c r="AT206" s="176" t="s">
        <v>182</v>
      </c>
      <c r="AU206" s="176" t="s">
        <v>113</v>
      </c>
      <c r="AV206" s="12" t="s">
        <v>113</v>
      </c>
      <c r="AW206" s="12" t="s">
        <v>31</v>
      </c>
      <c r="AX206" s="12" t="s">
        <v>77</v>
      </c>
      <c r="AY206" s="176" t="s">
        <v>174</v>
      </c>
    </row>
    <row r="207" spans="2:51" s="14" customFormat="1">
      <c r="B207" s="189"/>
      <c r="D207" s="175" t="s">
        <v>182</v>
      </c>
      <c r="E207" s="190" t="s">
        <v>1</v>
      </c>
      <c r="F207" s="191" t="s">
        <v>248</v>
      </c>
      <c r="H207" s="190" t="s">
        <v>1</v>
      </c>
      <c r="I207" s="192"/>
      <c r="L207" s="189"/>
      <c r="M207" s="193"/>
      <c r="T207" s="194"/>
      <c r="AT207" s="190" t="s">
        <v>182</v>
      </c>
      <c r="AU207" s="190" t="s">
        <v>113</v>
      </c>
      <c r="AV207" s="14" t="s">
        <v>85</v>
      </c>
      <c r="AW207" s="14" t="s">
        <v>31</v>
      </c>
      <c r="AX207" s="14" t="s">
        <v>77</v>
      </c>
      <c r="AY207" s="190" t="s">
        <v>174</v>
      </c>
    </row>
    <row r="208" spans="2:51" s="14" customFormat="1">
      <c r="B208" s="189"/>
      <c r="D208" s="175" t="s">
        <v>182</v>
      </c>
      <c r="E208" s="190" t="s">
        <v>1</v>
      </c>
      <c r="F208" s="191" t="s">
        <v>229</v>
      </c>
      <c r="H208" s="190" t="s">
        <v>1</v>
      </c>
      <c r="I208" s="192"/>
      <c r="L208" s="189"/>
      <c r="M208" s="193"/>
      <c r="T208" s="194"/>
      <c r="AT208" s="190" t="s">
        <v>182</v>
      </c>
      <c r="AU208" s="190" t="s">
        <v>113</v>
      </c>
      <c r="AV208" s="14" t="s">
        <v>85</v>
      </c>
      <c r="AW208" s="14" t="s">
        <v>31</v>
      </c>
      <c r="AX208" s="14" t="s">
        <v>77</v>
      </c>
      <c r="AY208" s="190" t="s">
        <v>174</v>
      </c>
    </row>
    <row r="209" spans="2:51" s="12" customFormat="1">
      <c r="B209" s="174"/>
      <c r="D209" s="175" t="s">
        <v>182</v>
      </c>
      <c r="E209" s="176" t="s">
        <v>1</v>
      </c>
      <c r="F209" s="177" t="s">
        <v>249</v>
      </c>
      <c r="H209" s="178">
        <v>11.897</v>
      </c>
      <c r="I209" s="179"/>
      <c r="L209" s="174"/>
      <c r="M209" s="180"/>
      <c r="T209" s="181"/>
      <c r="AT209" s="176" t="s">
        <v>182</v>
      </c>
      <c r="AU209" s="176" t="s">
        <v>113</v>
      </c>
      <c r="AV209" s="12" t="s">
        <v>113</v>
      </c>
      <c r="AW209" s="12" t="s">
        <v>31</v>
      </c>
      <c r="AX209" s="12" t="s">
        <v>77</v>
      </c>
      <c r="AY209" s="176" t="s">
        <v>174</v>
      </c>
    </row>
    <row r="210" spans="2:51" s="12" customFormat="1">
      <c r="B210" s="174"/>
      <c r="D210" s="175" t="s">
        <v>182</v>
      </c>
      <c r="E210" s="176" t="s">
        <v>1</v>
      </c>
      <c r="F210" s="177" t="s">
        <v>234</v>
      </c>
      <c r="H210" s="178">
        <v>-1.2</v>
      </c>
      <c r="I210" s="179"/>
      <c r="L210" s="174"/>
      <c r="M210" s="180"/>
      <c r="T210" s="181"/>
      <c r="AT210" s="176" t="s">
        <v>182</v>
      </c>
      <c r="AU210" s="176" t="s">
        <v>113</v>
      </c>
      <c r="AV210" s="12" t="s">
        <v>113</v>
      </c>
      <c r="AW210" s="12" t="s">
        <v>31</v>
      </c>
      <c r="AX210" s="12" t="s">
        <v>77</v>
      </c>
      <c r="AY210" s="176" t="s">
        <v>174</v>
      </c>
    </row>
    <row r="211" spans="2:51" s="12" customFormat="1">
      <c r="B211" s="174"/>
      <c r="D211" s="175" t="s">
        <v>182</v>
      </c>
      <c r="E211" s="176" t="s">
        <v>1</v>
      </c>
      <c r="F211" s="177" t="s">
        <v>250</v>
      </c>
      <c r="H211" s="178">
        <v>-0.54</v>
      </c>
      <c r="I211" s="179"/>
      <c r="L211" s="174"/>
      <c r="M211" s="180"/>
      <c r="T211" s="181"/>
      <c r="AT211" s="176" t="s">
        <v>182</v>
      </c>
      <c r="AU211" s="176" t="s">
        <v>113</v>
      </c>
      <c r="AV211" s="12" t="s">
        <v>113</v>
      </c>
      <c r="AW211" s="12" t="s">
        <v>31</v>
      </c>
      <c r="AX211" s="12" t="s">
        <v>77</v>
      </c>
      <c r="AY211" s="176" t="s">
        <v>174</v>
      </c>
    </row>
    <row r="212" spans="2:51" s="12" customFormat="1">
      <c r="B212" s="174"/>
      <c r="D212" s="175" t="s">
        <v>182</v>
      </c>
      <c r="E212" s="176" t="s">
        <v>1</v>
      </c>
      <c r="F212" s="177" t="s">
        <v>251</v>
      </c>
      <c r="H212" s="178">
        <v>-0.84</v>
      </c>
      <c r="I212" s="179"/>
      <c r="L212" s="174"/>
      <c r="M212" s="180"/>
      <c r="T212" s="181"/>
      <c r="AT212" s="176" t="s">
        <v>182</v>
      </c>
      <c r="AU212" s="176" t="s">
        <v>113</v>
      </c>
      <c r="AV212" s="12" t="s">
        <v>113</v>
      </c>
      <c r="AW212" s="12" t="s">
        <v>31</v>
      </c>
      <c r="AX212" s="12" t="s">
        <v>77</v>
      </c>
      <c r="AY212" s="176" t="s">
        <v>174</v>
      </c>
    </row>
    <row r="213" spans="2:51" s="12" customFormat="1">
      <c r="B213" s="174"/>
      <c r="D213" s="175" t="s">
        <v>182</v>
      </c>
      <c r="E213" s="176" t="s">
        <v>1</v>
      </c>
      <c r="F213" s="177" t="s">
        <v>252</v>
      </c>
      <c r="H213" s="178">
        <v>0.14000000000000001</v>
      </c>
      <c r="I213" s="179"/>
      <c r="L213" s="174"/>
      <c r="M213" s="180"/>
      <c r="T213" s="181"/>
      <c r="AT213" s="176" t="s">
        <v>182</v>
      </c>
      <c r="AU213" s="176" t="s">
        <v>113</v>
      </c>
      <c r="AV213" s="12" t="s">
        <v>113</v>
      </c>
      <c r="AW213" s="12" t="s">
        <v>31</v>
      </c>
      <c r="AX213" s="12" t="s">
        <v>77</v>
      </c>
      <c r="AY213" s="176" t="s">
        <v>174</v>
      </c>
    </row>
    <row r="214" spans="2:51" s="14" customFormat="1">
      <c r="B214" s="189"/>
      <c r="D214" s="175" t="s">
        <v>182</v>
      </c>
      <c r="E214" s="190" t="s">
        <v>1</v>
      </c>
      <c r="F214" s="191" t="s">
        <v>253</v>
      </c>
      <c r="H214" s="190" t="s">
        <v>1</v>
      </c>
      <c r="I214" s="192"/>
      <c r="L214" s="189"/>
      <c r="M214" s="193"/>
      <c r="T214" s="194"/>
      <c r="AT214" s="190" t="s">
        <v>182</v>
      </c>
      <c r="AU214" s="190" t="s">
        <v>113</v>
      </c>
      <c r="AV214" s="14" t="s">
        <v>85</v>
      </c>
      <c r="AW214" s="14" t="s">
        <v>31</v>
      </c>
      <c r="AX214" s="14" t="s">
        <v>77</v>
      </c>
      <c r="AY214" s="190" t="s">
        <v>174</v>
      </c>
    </row>
    <row r="215" spans="2:51" s="14" customFormat="1">
      <c r="B215" s="189"/>
      <c r="D215" s="175" t="s">
        <v>182</v>
      </c>
      <c r="E215" s="190" t="s">
        <v>1</v>
      </c>
      <c r="F215" s="191" t="s">
        <v>229</v>
      </c>
      <c r="H215" s="190" t="s">
        <v>1</v>
      </c>
      <c r="I215" s="192"/>
      <c r="L215" s="189"/>
      <c r="M215" s="193"/>
      <c r="T215" s="194"/>
      <c r="AT215" s="190" t="s">
        <v>182</v>
      </c>
      <c r="AU215" s="190" t="s">
        <v>113</v>
      </c>
      <c r="AV215" s="14" t="s">
        <v>85</v>
      </c>
      <c r="AW215" s="14" t="s">
        <v>31</v>
      </c>
      <c r="AX215" s="14" t="s">
        <v>77</v>
      </c>
      <c r="AY215" s="190" t="s">
        <v>174</v>
      </c>
    </row>
    <row r="216" spans="2:51" s="12" customFormat="1">
      <c r="B216" s="174"/>
      <c r="D216" s="175" t="s">
        <v>182</v>
      </c>
      <c r="E216" s="176" t="s">
        <v>1</v>
      </c>
      <c r="F216" s="177" t="s">
        <v>254</v>
      </c>
      <c r="H216" s="178">
        <v>10.525</v>
      </c>
      <c r="I216" s="179"/>
      <c r="L216" s="174"/>
      <c r="M216" s="180"/>
      <c r="T216" s="181"/>
      <c r="AT216" s="176" t="s">
        <v>182</v>
      </c>
      <c r="AU216" s="176" t="s">
        <v>113</v>
      </c>
      <c r="AV216" s="12" t="s">
        <v>113</v>
      </c>
      <c r="AW216" s="12" t="s">
        <v>31</v>
      </c>
      <c r="AX216" s="12" t="s">
        <v>77</v>
      </c>
      <c r="AY216" s="176" t="s">
        <v>174</v>
      </c>
    </row>
    <row r="217" spans="2:51" s="12" customFormat="1">
      <c r="B217" s="174"/>
      <c r="D217" s="175" t="s">
        <v>182</v>
      </c>
      <c r="E217" s="176" t="s">
        <v>1</v>
      </c>
      <c r="F217" s="177" t="s">
        <v>255</v>
      </c>
      <c r="H217" s="178">
        <v>-0.84</v>
      </c>
      <c r="I217" s="179"/>
      <c r="L217" s="174"/>
      <c r="M217" s="180"/>
      <c r="T217" s="181"/>
      <c r="AT217" s="176" t="s">
        <v>182</v>
      </c>
      <c r="AU217" s="176" t="s">
        <v>113</v>
      </c>
      <c r="AV217" s="12" t="s">
        <v>113</v>
      </c>
      <c r="AW217" s="12" t="s">
        <v>31</v>
      </c>
      <c r="AX217" s="12" t="s">
        <v>77</v>
      </c>
      <c r="AY217" s="176" t="s">
        <v>174</v>
      </c>
    </row>
    <row r="218" spans="2:51" s="12" customFormat="1">
      <c r="B218" s="174"/>
      <c r="D218" s="175" t="s">
        <v>182</v>
      </c>
      <c r="E218" s="176" t="s">
        <v>1</v>
      </c>
      <c r="F218" s="177" t="s">
        <v>252</v>
      </c>
      <c r="H218" s="178">
        <v>0.14000000000000001</v>
      </c>
      <c r="I218" s="179"/>
      <c r="L218" s="174"/>
      <c r="M218" s="180"/>
      <c r="T218" s="181"/>
      <c r="AT218" s="176" t="s">
        <v>182</v>
      </c>
      <c r="AU218" s="176" t="s">
        <v>113</v>
      </c>
      <c r="AV218" s="12" t="s">
        <v>113</v>
      </c>
      <c r="AW218" s="12" t="s">
        <v>31</v>
      </c>
      <c r="AX218" s="12" t="s">
        <v>77</v>
      </c>
      <c r="AY218" s="176" t="s">
        <v>174</v>
      </c>
    </row>
    <row r="219" spans="2:51" s="14" customFormat="1">
      <c r="B219" s="189"/>
      <c r="D219" s="175" t="s">
        <v>182</v>
      </c>
      <c r="E219" s="190" t="s">
        <v>1</v>
      </c>
      <c r="F219" s="191" t="s">
        <v>256</v>
      </c>
      <c r="H219" s="190" t="s">
        <v>1</v>
      </c>
      <c r="I219" s="192"/>
      <c r="L219" s="189"/>
      <c r="M219" s="193"/>
      <c r="T219" s="194"/>
      <c r="AT219" s="190" t="s">
        <v>182</v>
      </c>
      <c r="AU219" s="190" t="s">
        <v>113</v>
      </c>
      <c r="AV219" s="14" t="s">
        <v>85</v>
      </c>
      <c r="AW219" s="14" t="s">
        <v>31</v>
      </c>
      <c r="AX219" s="14" t="s">
        <v>77</v>
      </c>
      <c r="AY219" s="190" t="s">
        <v>174</v>
      </c>
    </row>
    <row r="220" spans="2:51" s="14" customFormat="1">
      <c r="B220" s="189"/>
      <c r="D220" s="175" t="s">
        <v>182</v>
      </c>
      <c r="E220" s="190" t="s">
        <v>1</v>
      </c>
      <c r="F220" s="191" t="s">
        <v>229</v>
      </c>
      <c r="H220" s="190" t="s">
        <v>1</v>
      </c>
      <c r="I220" s="192"/>
      <c r="L220" s="189"/>
      <c r="M220" s="193"/>
      <c r="T220" s="194"/>
      <c r="AT220" s="190" t="s">
        <v>182</v>
      </c>
      <c r="AU220" s="190" t="s">
        <v>113</v>
      </c>
      <c r="AV220" s="14" t="s">
        <v>85</v>
      </c>
      <c r="AW220" s="14" t="s">
        <v>31</v>
      </c>
      <c r="AX220" s="14" t="s">
        <v>77</v>
      </c>
      <c r="AY220" s="190" t="s">
        <v>174</v>
      </c>
    </row>
    <row r="221" spans="2:51" s="12" customFormat="1">
      <c r="B221" s="174"/>
      <c r="D221" s="175" t="s">
        <v>182</v>
      </c>
      <c r="E221" s="176" t="s">
        <v>1</v>
      </c>
      <c r="F221" s="177" t="s">
        <v>257</v>
      </c>
      <c r="H221" s="178">
        <v>21.257000000000001</v>
      </c>
      <c r="I221" s="179"/>
      <c r="L221" s="174"/>
      <c r="M221" s="180"/>
      <c r="T221" s="181"/>
      <c r="AT221" s="176" t="s">
        <v>182</v>
      </c>
      <c r="AU221" s="176" t="s">
        <v>113</v>
      </c>
      <c r="AV221" s="12" t="s">
        <v>113</v>
      </c>
      <c r="AW221" s="12" t="s">
        <v>31</v>
      </c>
      <c r="AX221" s="12" t="s">
        <v>77</v>
      </c>
      <c r="AY221" s="176" t="s">
        <v>174</v>
      </c>
    </row>
    <row r="222" spans="2:51" s="12" customFormat="1">
      <c r="B222" s="174"/>
      <c r="D222" s="175" t="s">
        <v>182</v>
      </c>
      <c r="E222" s="176" t="s">
        <v>1</v>
      </c>
      <c r="F222" s="177" t="s">
        <v>258</v>
      </c>
      <c r="H222" s="178">
        <v>-4.5599999999999996</v>
      </c>
      <c r="I222" s="179"/>
      <c r="L222" s="174"/>
      <c r="M222" s="180"/>
      <c r="T222" s="181"/>
      <c r="AT222" s="176" t="s">
        <v>182</v>
      </c>
      <c r="AU222" s="176" t="s">
        <v>113</v>
      </c>
      <c r="AV222" s="12" t="s">
        <v>113</v>
      </c>
      <c r="AW222" s="12" t="s">
        <v>31</v>
      </c>
      <c r="AX222" s="12" t="s">
        <v>77</v>
      </c>
      <c r="AY222" s="176" t="s">
        <v>174</v>
      </c>
    </row>
    <row r="223" spans="2:51" s="12" customFormat="1">
      <c r="B223" s="174"/>
      <c r="D223" s="175" t="s">
        <v>182</v>
      </c>
      <c r="E223" s="176" t="s">
        <v>1</v>
      </c>
      <c r="F223" s="177" t="s">
        <v>259</v>
      </c>
      <c r="H223" s="178">
        <v>-1.32</v>
      </c>
      <c r="I223" s="179"/>
      <c r="L223" s="174"/>
      <c r="M223" s="180"/>
      <c r="T223" s="181"/>
      <c r="AT223" s="176" t="s">
        <v>182</v>
      </c>
      <c r="AU223" s="176" t="s">
        <v>113</v>
      </c>
      <c r="AV223" s="12" t="s">
        <v>113</v>
      </c>
      <c r="AW223" s="12" t="s">
        <v>31</v>
      </c>
      <c r="AX223" s="12" t="s">
        <v>77</v>
      </c>
      <c r="AY223" s="176" t="s">
        <v>174</v>
      </c>
    </row>
    <row r="224" spans="2:51" s="12" customFormat="1">
      <c r="B224" s="174"/>
      <c r="D224" s="175" t="s">
        <v>182</v>
      </c>
      <c r="E224" s="176" t="s">
        <v>1</v>
      </c>
      <c r="F224" s="177" t="s">
        <v>260</v>
      </c>
      <c r="H224" s="178">
        <v>-1.2</v>
      </c>
      <c r="I224" s="179"/>
      <c r="L224" s="174"/>
      <c r="M224" s="180"/>
      <c r="T224" s="181"/>
      <c r="AT224" s="176" t="s">
        <v>182</v>
      </c>
      <c r="AU224" s="176" t="s">
        <v>113</v>
      </c>
      <c r="AV224" s="12" t="s">
        <v>113</v>
      </c>
      <c r="AW224" s="12" t="s">
        <v>31</v>
      </c>
      <c r="AX224" s="12" t="s">
        <v>77</v>
      </c>
      <c r="AY224" s="176" t="s">
        <v>174</v>
      </c>
    </row>
    <row r="225" spans="2:51" s="14" customFormat="1">
      <c r="B225" s="189"/>
      <c r="D225" s="175" t="s">
        <v>182</v>
      </c>
      <c r="E225" s="190" t="s">
        <v>1</v>
      </c>
      <c r="F225" s="191" t="s">
        <v>261</v>
      </c>
      <c r="H225" s="190" t="s">
        <v>1</v>
      </c>
      <c r="I225" s="192"/>
      <c r="L225" s="189"/>
      <c r="M225" s="193"/>
      <c r="T225" s="194"/>
      <c r="AT225" s="190" t="s">
        <v>182</v>
      </c>
      <c r="AU225" s="190" t="s">
        <v>113</v>
      </c>
      <c r="AV225" s="14" t="s">
        <v>85</v>
      </c>
      <c r="AW225" s="14" t="s">
        <v>31</v>
      </c>
      <c r="AX225" s="14" t="s">
        <v>77</v>
      </c>
      <c r="AY225" s="190" t="s">
        <v>174</v>
      </c>
    </row>
    <row r="226" spans="2:51" s="14" customFormat="1">
      <c r="B226" s="189"/>
      <c r="D226" s="175" t="s">
        <v>182</v>
      </c>
      <c r="E226" s="190" t="s">
        <v>1</v>
      </c>
      <c r="F226" s="191" t="s">
        <v>229</v>
      </c>
      <c r="H226" s="190" t="s">
        <v>1</v>
      </c>
      <c r="I226" s="192"/>
      <c r="L226" s="189"/>
      <c r="M226" s="193"/>
      <c r="T226" s="194"/>
      <c r="AT226" s="190" t="s">
        <v>182</v>
      </c>
      <c r="AU226" s="190" t="s">
        <v>113</v>
      </c>
      <c r="AV226" s="14" t="s">
        <v>85</v>
      </c>
      <c r="AW226" s="14" t="s">
        <v>31</v>
      </c>
      <c r="AX226" s="14" t="s">
        <v>77</v>
      </c>
      <c r="AY226" s="190" t="s">
        <v>174</v>
      </c>
    </row>
    <row r="227" spans="2:51" s="12" customFormat="1">
      <c r="B227" s="174"/>
      <c r="D227" s="175" t="s">
        <v>182</v>
      </c>
      <c r="E227" s="176" t="s">
        <v>1</v>
      </c>
      <c r="F227" s="177" t="s">
        <v>262</v>
      </c>
      <c r="H227" s="178">
        <v>15.468</v>
      </c>
      <c r="I227" s="179"/>
      <c r="L227" s="174"/>
      <c r="M227" s="180"/>
      <c r="T227" s="181"/>
      <c r="AT227" s="176" t="s">
        <v>182</v>
      </c>
      <c r="AU227" s="176" t="s">
        <v>113</v>
      </c>
      <c r="AV227" s="12" t="s">
        <v>113</v>
      </c>
      <c r="AW227" s="12" t="s">
        <v>31</v>
      </c>
      <c r="AX227" s="12" t="s">
        <v>77</v>
      </c>
      <c r="AY227" s="176" t="s">
        <v>174</v>
      </c>
    </row>
    <row r="228" spans="2:51" s="12" customFormat="1">
      <c r="B228" s="174"/>
      <c r="D228" s="175" t="s">
        <v>182</v>
      </c>
      <c r="E228" s="176" t="s">
        <v>1</v>
      </c>
      <c r="F228" s="177" t="s">
        <v>238</v>
      </c>
      <c r="H228" s="178">
        <v>-1.08</v>
      </c>
      <c r="I228" s="179"/>
      <c r="L228" s="174"/>
      <c r="M228" s="180"/>
      <c r="T228" s="181"/>
      <c r="AT228" s="176" t="s">
        <v>182</v>
      </c>
      <c r="AU228" s="176" t="s">
        <v>113</v>
      </c>
      <c r="AV228" s="12" t="s">
        <v>113</v>
      </c>
      <c r="AW228" s="12" t="s">
        <v>31</v>
      </c>
      <c r="AX228" s="12" t="s">
        <v>77</v>
      </c>
      <c r="AY228" s="176" t="s">
        <v>174</v>
      </c>
    </row>
    <row r="229" spans="2:51" s="14" customFormat="1">
      <c r="B229" s="189"/>
      <c r="D229" s="175" t="s">
        <v>182</v>
      </c>
      <c r="E229" s="190" t="s">
        <v>1</v>
      </c>
      <c r="F229" s="191" t="s">
        <v>263</v>
      </c>
      <c r="H229" s="190" t="s">
        <v>1</v>
      </c>
      <c r="I229" s="192"/>
      <c r="L229" s="189"/>
      <c r="M229" s="193"/>
      <c r="T229" s="194"/>
      <c r="AT229" s="190" t="s">
        <v>182</v>
      </c>
      <c r="AU229" s="190" t="s">
        <v>113</v>
      </c>
      <c r="AV229" s="14" t="s">
        <v>85</v>
      </c>
      <c r="AW229" s="14" t="s">
        <v>31</v>
      </c>
      <c r="AX229" s="14" t="s">
        <v>77</v>
      </c>
      <c r="AY229" s="190" t="s">
        <v>174</v>
      </c>
    </row>
    <row r="230" spans="2:51" s="14" customFormat="1">
      <c r="B230" s="189"/>
      <c r="D230" s="175" t="s">
        <v>182</v>
      </c>
      <c r="E230" s="190" t="s">
        <v>1</v>
      </c>
      <c r="F230" s="191" t="s">
        <v>229</v>
      </c>
      <c r="H230" s="190" t="s">
        <v>1</v>
      </c>
      <c r="I230" s="192"/>
      <c r="L230" s="189"/>
      <c r="M230" s="193"/>
      <c r="T230" s="194"/>
      <c r="AT230" s="190" t="s">
        <v>182</v>
      </c>
      <c r="AU230" s="190" t="s">
        <v>113</v>
      </c>
      <c r="AV230" s="14" t="s">
        <v>85</v>
      </c>
      <c r="AW230" s="14" t="s">
        <v>31</v>
      </c>
      <c r="AX230" s="14" t="s">
        <v>77</v>
      </c>
      <c r="AY230" s="190" t="s">
        <v>174</v>
      </c>
    </row>
    <row r="231" spans="2:51" s="12" customFormat="1">
      <c r="B231" s="174"/>
      <c r="D231" s="175" t="s">
        <v>182</v>
      </c>
      <c r="E231" s="176" t="s">
        <v>1</v>
      </c>
      <c r="F231" s="177" t="s">
        <v>264</v>
      </c>
      <c r="H231" s="178">
        <v>16.53</v>
      </c>
      <c r="I231" s="179"/>
      <c r="L231" s="174"/>
      <c r="M231" s="180"/>
      <c r="T231" s="181"/>
      <c r="AT231" s="176" t="s">
        <v>182</v>
      </c>
      <c r="AU231" s="176" t="s">
        <v>113</v>
      </c>
      <c r="AV231" s="12" t="s">
        <v>113</v>
      </c>
      <c r="AW231" s="12" t="s">
        <v>31</v>
      </c>
      <c r="AX231" s="12" t="s">
        <v>77</v>
      </c>
      <c r="AY231" s="176" t="s">
        <v>174</v>
      </c>
    </row>
    <row r="232" spans="2:51" s="12" customFormat="1">
      <c r="B232" s="174"/>
      <c r="D232" s="175" t="s">
        <v>182</v>
      </c>
      <c r="E232" s="176" t="s">
        <v>1</v>
      </c>
      <c r="F232" s="177" t="s">
        <v>265</v>
      </c>
      <c r="H232" s="178">
        <v>-1.32</v>
      </c>
      <c r="I232" s="179"/>
      <c r="L232" s="174"/>
      <c r="M232" s="180"/>
      <c r="T232" s="181"/>
      <c r="AT232" s="176" t="s">
        <v>182</v>
      </c>
      <c r="AU232" s="176" t="s">
        <v>113</v>
      </c>
      <c r="AV232" s="12" t="s">
        <v>113</v>
      </c>
      <c r="AW232" s="12" t="s">
        <v>31</v>
      </c>
      <c r="AX232" s="12" t="s">
        <v>77</v>
      </c>
      <c r="AY232" s="176" t="s">
        <v>174</v>
      </c>
    </row>
    <row r="233" spans="2:51" s="12" customFormat="1">
      <c r="B233" s="174"/>
      <c r="D233" s="175" t="s">
        <v>182</v>
      </c>
      <c r="E233" s="176" t="s">
        <v>1</v>
      </c>
      <c r="F233" s="177" t="s">
        <v>266</v>
      </c>
      <c r="H233" s="178">
        <v>-0.84</v>
      </c>
      <c r="I233" s="179"/>
      <c r="L233" s="174"/>
      <c r="M233" s="180"/>
      <c r="T233" s="181"/>
      <c r="AT233" s="176" t="s">
        <v>182</v>
      </c>
      <c r="AU233" s="176" t="s">
        <v>113</v>
      </c>
      <c r="AV233" s="12" t="s">
        <v>113</v>
      </c>
      <c r="AW233" s="12" t="s">
        <v>31</v>
      </c>
      <c r="AX233" s="12" t="s">
        <v>77</v>
      </c>
      <c r="AY233" s="176" t="s">
        <v>174</v>
      </c>
    </row>
    <row r="234" spans="2:51" s="12" customFormat="1">
      <c r="B234" s="174"/>
      <c r="D234" s="175" t="s">
        <v>182</v>
      </c>
      <c r="E234" s="176" t="s">
        <v>1</v>
      </c>
      <c r="F234" s="177" t="s">
        <v>267</v>
      </c>
      <c r="H234" s="178">
        <v>-0.67700000000000005</v>
      </c>
      <c r="I234" s="179"/>
      <c r="L234" s="174"/>
      <c r="M234" s="180"/>
      <c r="T234" s="181"/>
      <c r="AT234" s="176" t="s">
        <v>182</v>
      </c>
      <c r="AU234" s="176" t="s">
        <v>113</v>
      </c>
      <c r="AV234" s="12" t="s">
        <v>113</v>
      </c>
      <c r="AW234" s="12" t="s">
        <v>31</v>
      </c>
      <c r="AX234" s="12" t="s">
        <v>77</v>
      </c>
      <c r="AY234" s="176" t="s">
        <v>174</v>
      </c>
    </row>
    <row r="235" spans="2:51" s="12" customFormat="1">
      <c r="B235" s="174"/>
      <c r="D235" s="175" t="s">
        <v>182</v>
      </c>
      <c r="E235" s="176" t="s">
        <v>1</v>
      </c>
      <c r="F235" s="177" t="s">
        <v>268</v>
      </c>
      <c r="H235" s="178">
        <v>0.14399999999999999</v>
      </c>
      <c r="I235" s="179"/>
      <c r="L235" s="174"/>
      <c r="M235" s="180"/>
      <c r="T235" s="181"/>
      <c r="AT235" s="176" t="s">
        <v>182</v>
      </c>
      <c r="AU235" s="176" t="s">
        <v>113</v>
      </c>
      <c r="AV235" s="12" t="s">
        <v>113</v>
      </c>
      <c r="AW235" s="12" t="s">
        <v>31</v>
      </c>
      <c r="AX235" s="12" t="s">
        <v>77</v>
      </c>
      <c r="AY235" s="176" t="s">
        <v>174</v>
      </c>
    </row>
    <row r="236" spans="2:51" s="14" customFormat="1">
      <c r="B236" s="189"/>
      <c r="D236" s="175" t="s">
        <v>182</v>
      </c>
      <c r="E236" s="190" t="s">
        <v>1</v>
      </c>
      <c r="F236" s="191" t="s">
        <v>269</v>
      </c>
      <c r="H236" s="190" t="s">
        <v>1</v>
      </c>
      <c r="I236" s="192"/>
      <c r="L236" s="189"/>
      <c r="M236" s="193"/>
      <c r="T236" s="194"/>
      <c r="AT236" s="190" t="s">
        <v>182</v>
      </c>
      <c r="AU236" s="190" t="s">
        <v>113</v>
      </c>
      <c r="AV236" s="14" t="s">
        <v>85</v>
      </c>
      <c r="AW236" s="14" t="s">
        <v>31</v>
      </c>
      <c r="AX236" s="14" t="s">
        <v>77</v>
      </c>
      <c r="AY236" s="190" t="s">
        <v>174</v>
      </c>
    </row>
    <row r="237" spans="2:51" s="14" customFormat="1">
      <c r="B237" s="189"/>
      <c r="D237" s="175" t="s">
        <v>182</v>
      </c>
      <c r="E237" s="190" t="s">
        <v>1</v>
      </c>
      <c r="F237" s="191" t="s">
        <v>221</v>
      </c>
      <c r="H237" s="190" t="s">
        <v>1</v>
      </c>
      <c r="I237" s="192"/>
      <c r="L237" s="189"/>
      <c r="M237" s="193"/>
      <c r="T237" s="194"/>
      <c r="AT237" s="190" t="s">
        <v>182</v>
      </c>
      <c r="AU237" s="190" t="s">
        <v>113</v>
      </c>
      <c r="AV237" s="14" t="s">
        <v>85</v>
      </c>
      <c r="AW237" s="14" t="s">
        <v>31</v>
      </c>
      <c r="AX237" s="14" t="s">
        <v>77</v>
      </c>
      <c r="AY237" s="190" t="s">
        <v>174</v>
      </c>
    </row>
    <row r="238" spans="2:51" s="14" customFormat="1">
      <c r="B238" s="189"/>
      <c r="D238" s="175" t="s">
        <v>182</v>
      </c>
      <c r="E238" s="190" t="s">
        <v>1</v>
      </c>
      <c r="F238" s="191" t="s">
        <v>222</v>
      </c>
      <c r="H238" s="190" t="s">
        <v>1</v>
      </c>
      <c r="I238" s="192"/>
      <c r="L238" s="189"/>
      <c r="M238" s="193"/>
      <c r="T238" s="194"/>
      <c r="AT238" s="190" t="s">
        <v>182</v>
      </c>
      <c r="AU238" s="190" t="s">
        <v>113</v>
      </c>
      <c r="AV238" s="14" t="s">
        <v>85</v>
      </c>
      <c r="AW238" s="14" t="s">
        <v>31</v>
      </c>
      <c r="AX238" s="14" t="s">
        <v>77</v>
      </c>
      <c r="AY238" s="190" t="s">
        <v>174</v>
      </c>
    </row>
    <row r="239" spans="2:51" s="12" customFormat="1">
      <c r="B239" s="174"/>
      <c r="D239" s="175" t="s">
        <v>182</v>
      </c>
      <c r="E239" s="176" t="s">
        <v>1</v>
      </c>
      <c r="F239" s="177" t="s">
        <v>270</v>
      </c>
      <c r="H239" s="178">
        <v>5.9770000000000003</v>
      </c>
      <c r="I239" s="179"/>
      <c r="L239" s="174"/>
      <c r="M239" s="180"/>
      <c r="T239" s="181"/>
      <c r="AT239" s="176" t="s">
        <v>182</v>
      </c>
      <c r="AU239" s="176" t="s">
        <v>113</v>
      </c>
      <c r="AV239" s="12" t="s">
        <v>113</v>
      </c>
      <c r="AW239" s="12" t="s">
        <v>31</v>
      </c>
      <c r="AX239" s="12" t="s">
        <v>77</v>
      </c>
      <c r="AY239" s="176" t="s">
        <v>174</v>
      </c>
    </row>
    <row r="240" spans="2:51" s="12" customFormat="1">
      <c r="B240" s="174"/>
      <c r="D240" s="175" t="s">
        <v>182</v>
      </c>
      <c r="E240" s="176" t="s">
        <v>1</v>
      </c>
      <c r="F240" s="177" t="s">
        <v>271</v>
      </c>
      <c r="H240" s="178">
        <v>71.989000000000004</v>
      </c>
      <c r="I240" s="179"/>
      <c r="L240" s="174"/>
      <c r="M240" s="180"/>
      <c r="T240" s="181"/>
      <c r="AT240" s="176" t="s">
        <v>182</v>
      </c>
      <c r="AU240" s="176" t="s">
        <v>113</v>
      </c>
      <c r="AV240" s="12" t="s">
        <v>113</v>
      </c>
      <c r="AW240" s="12" t="s">
        <v>31</v>
      </c>
      <c r="AX240" s="12" t="s">
        <v>77</v>
      </c>
      <c r="AY240" s="176" t="s">
        <v>174</v>
      </c>
    </row>
    <row r="241" spans="2:51" s="12" customFormat="1">
      <c r="B241" s="174"/>
      <c r="D241" s="175" t="s">
        <v>182</v>
      </c>
      <c r="E241" s="176" t="s">
        <v>1</v>
      </c>
      <c r="F241" s="177" t="s">
        <v>272</v>
      </c>
      <c r="H241" s="178">
        <v>-0.88</v>
      </c>
      <c r="I241" s="179"/>
      <c r="L241" s="174"/>
      <c r="M241" s="180"/>
      <c r="T241" s="181"/>
      <c r="AT241" s="176" t="s">
        <v>182</v>
      </c>
      <c r="AU241" s="176" t="s">
        <v>113</v>
      </c>
      <c r="AV241" s="12" t="s">
        <v>113</v>
      </c>
      <c r="AW241" s="12" t="s">
        <v>31</v>
      </c>
      <c r="AX241" s="12" t="s">
        <v>77</v>
      </c>
      <c r="AY241" s="176" t="s">
        <v>174</v>
      </c>
    </row>
    <row r="242" spans="2:51" s="12" customFormat="1">
      <c r="B242" s="174"/>
      <c r="D242" s="175" t="s">
        <v>182</v>
      </c>
      <c r="E242" s="176" t="s">
        <v>1</v>
      </c>
      <c r="F242" s="177" t="s">
        <v>273</v>
      </c>
      <c r="H242" s="178">
        <v>-0.8</v>
      </c>
      <c r="I242" s="179"/>
      <c r="L242" s="174"/>
      <c r="M242" s="180"/>
      <c r="T242" s="181"/>
      <c r="AT242" s="176" t="s">
        <v>182</v>
      </c>
      <c r="AU242" s="176" t="s">
        <v>113</v>
      </c>
      <c r="AV242" s="12" t="s">
        <v>113</v>
      </c>
      <c r="AW242" s="12" t="s">
        <v>31</v>
      </c>
      <c r="AX242" s="12" t="s">
        <v>77</v>
      </c>
      <c r="AY242" s="176" t="s">
        <v>174</v>
      </c>
    </row>
    <row r="243" spans="2:51" s="12" customFormat="1">
      <c r="B243" s="174"/>
      <c r="D243" s="175" t="s">
        <v>182</v>
      </c>
      <c r="E243" s="176" t="s">
        <v>1</v>
      </c>
      <c r="F243" s="177" t="s">
        <v>274</v>
      </c>
      <c r="H243" s="178">
        <v>-4.2279999999999998</v>
      </c>
      <c r="I243" s="179"/>
      <c r="L243" s="174"/>
      <c r="M243" s="180"/>
      <c r="T243" s="181"/>
      <c r="AT243" s="176" t="s">
        <v>182</v>
      </c>
      <c r="AU243" s="176" t="s">
        <v>113</v>
      </c>
      <c r="AV243" s="12" t="s">
        <v>113</v>
      </c>
      <c r="AW243" s="12" t="s">
        <v>31</v>
      </c>
      <c r="AX243" s="12" t="s">
        <v>77</v>
      </c>
      <c r="AY243" s="176" t="s">
        <v>174</v>
      </c>
    </row>
    <row r="244" spans="2:51" s="14" customFormat="1">
      <c r="B244" s="189"/>
      <c r="D244" s="175" t="s">
        <v>182</v>
      </c>
      <c r="E244" s="190" t="s">
        <v>1</v>
      </c>
      <c r="F244" s="191" t="s">
        <v>228</v>
      </c>
      <c r="H244" s="190" t="s">
        <v>1</v>
      </c>
      <c r="I244" s="192"/>
      <c r="L244" s="189"/>
      <c r="M244" s="193"/>
      <c r="T244" s="194"/>
      <c r="AT244" s="190" t="s">
        <v>182</v>
      </c>
      <c r="AU244" s="190" t="s">
        <v>113</v>
      </c>
      <c r="AV244" s="14" t="s">
        <v>85</v>
      </c>
      <c r="AW244" s="14" t="s">
        <v>31</v>
      </c>
      <c r="AX244" s="14" t="s">
        <v>77</v>
      </c>
      <c r="AY244" s="190" t="s">
        <v>174</v>
      </c>
    </row>
    <row r="245" spans="2:51" s="14" customFormat="1">
      <c r="B245" s="189"/>
      <c r="D245" s="175" t="s">
        <v>182</v>
      </c>
      <c r="E245" s="190" t="s">
        <v>1</v>
      </c>
      <c r="F245" s="191" t="s">
        <v>229</v>
      </c>
      <c r="H245" s="190" t="s">
        <v>1</v>
      </c>
      <c r="I245" s="192"/>
      <c r="L245" s="189"/>
      <c r="M245" s="193"/>
      <c r="T245" s="194"/>
      <c r="AT245" s="190" t="s">
        <v>182</v>
      </c>
      <c r="AU245" s="190" t="s">
        <v>113</v>
      </c>
      <c r="AV245" s="14" t="s">
        <v>85</v>
      </c>
      <c r="AW245" s="14" t="s">
        <v>31</v>
      </c>
      <c r="AX245" s="14" t="s">
        <v>77</v>
      </c>
      <c r="AY245" s="190" t="s">
        <v>174</v>
      </c>
    </row>
    <row r="246" spans="2:51" s="12" customFormat="1">
      <c r="B246" s="174"/>
      <c r="D246" s="175" t="s">
        <v>182</v>
      </c>
      <c r="E246" s="176" t="s">
        <v>1</v>
      </c>
      <c r="F246" s="177" t="s">
        <v>275</v>
      </c>
      <c r="H246" s="178">
        <v>27.74</v>
      </c>
      <c r="I246" s="179"/>
      <c r="L246" s="174"/>
      <c r="M246" s="180"/>
      <c r="T246" s="181"/>
      <c r="AT246" s="176" t="s">
        <v>182</v>
      </c>
      <c r="AU246" s="176" t="s">
        <v>113</v>
      </c>
      <c r="AV246" s="12" t="s">
        <v>113</v>
      </c>
      <c r="AW246" s="12" t="s">
        <v>31</v>
      </c>
      <c r="AX246" s="12" t="s">
        <v>77</v>
      </c>
      <c r="AY246" s="176" t="s">
        <v>174</v>
      </c>
    </row>
    <row r="247" spans="2:51" s="12" customFormat="1">
      <c r="B247" s="174"/>
      <c r="D247" s="175" t="s">
        <v>182</v>
      </c>
      <c r="E247" s="176" t="s">
        <v>1</v>
      </c>
      <c r="F247" s="177" t="s">
        <v>276</v>
      </c>
      <c r="H247" s="178">
        <v>-1.615</v>
      </c>
      <c r="I247" s="179"/>
      <c r="L247" s="174"/>
      <c r="M247" s="180"/>
      <c r="T247" s="181"/>
      <c r="AT247" s="176" t="s">
        <v>182</v>
      </c>
      <c r="AU247" s="176" t="s">
        <v>113</v>
      </c>
      <c r="AV247" s="12" t="s">
        <v>113</v>
      </c>
      <c r="AW247" s="12" t="s">
        <v>31</v>
      </c>
      <c r="AX247" s="12" t="s">
        <v>77</v>
      </c>
      <c r="AY247" s="176" t="s">
        <v>174</v>
      </c>
    </row>
    <row r="248" spans="2:51" s="12" customFormat="1">
      <c r="B248" s="174"/>
      <c r="D248" s="175" t="s">
        <v>182</v>
      </c>
      <c r="E248" s="176" t="s">
        <v>1</v>
      </c>
      <c r="F248" s="177" t="s">
        <v>277</v>
      </c>
      <c r="H248" s="178">
        <v>-1.43</v>
      </c>
      <c r="I248" s="179"/>
      <c r="L248" s="174"/>
      <c r="M248" s="180"/>
      <c r="T248" s="181"/>
      <c r="AT248" s="176" t="s">
        <v>182</v>
      </c>
      <c r="AU248" s="176" t="s">
        <v>113</v>
      </c>
      <c r="AV248" s="12" t="s">
        <v>113</v>
      </c>
      <c r="AW248" s="12" t="s">
        <v>31</v>
      </c>
      <c r="AX248" s="12" t="s">
        <v>77</v>
      </c>
      <c r="AY248" s="176" t="s">
        <v>174</v>
      </c>
    </row>
    <row r="249" spans="2:51" s="12" customFormat="1">
      <c r="B249" s="174"/>
      <c r="D249" s="175" t="s">
        <v>182</v>
      </c>
      <c r="E249" s="176" t="s">
        <v>1</v>
      </c>
      <c r="F249" s="177" t="s">
        <v>278</v>
      </c>
      <c r="H249" s="178">
        <v>-0.495</v>
      </c>
      <c r="I249" s="179"/>
      <c r="L249" s="174"/>
      <c r="M249" s="180"/>
      <c r="T249" s="181"/>
      <c r="AT249" s="176" t="s">
        <v>182</v>
      </c>
      <c r="AU249" s="176" t="s">
        <v>113</v>
      </c>
      <c r="AV249" s="12" t="s">
        <v>113</v>
      </c>
      <c r="AW249" s="12" t="s">
        <v>31</v>
      </c>
      <c r="AX249" s="12" t="s">
        <v>77</v>
      </c>
      <c r="AY249" s="176" t="s">
        <v>174</v>
      </c>
    </row>
    <row r="250" spans="2:51" s="12" customFormat="1">
      <c r="B250" s="174"/>
      <c r="D250" s="175" t="s">
        <v>182</v>
      </c>
      <c r="E250" s="176" t="s">
        <v>1</v>
      </c>
      <c r="F250" s="177" t="s">
        <v>279</v>
      </c>
      <c r="H250" s="178">
        <v>-1.8</v>
      </c>
      <c r="I250" s="179"/>
      <c r="L250" s="174"/>
      <c r="M250" s="180"/>
      <c r="T250" s="181"/>
      <c r="AT250" s="176" t="s">
        <v>182</v>
      </c>
      <c r="AU250" s="176" t="s">
        <v>113</v>
      </c>
      <c r="AV250" s="12" t="s">
        <v>113</v>
      </c>
      <c r="AW250" s="12" t="s">
        <v>31</v>
      </c>
      <c r="AX250" s="12" t="s">
        <v>77</v>
      </c>
      <c r="AY250" s="176" t="s">
        <v>174</v>
      </c>
    </row>
    <row r="251" spans="2:51" s="14" customFormat="1">
      <c r="B251" s="189"/>
      <c r="D251" s="175" t="s">
        <v>182</v>
      </c>
      <c r="E251" s="190" t="s">
        <v>1</v>
      </c>
      <c r="F251" s="191" t="s">
        <v>235</v>
      </c>
      <c r="H251" s="190" t="s">
        <v>1</v>
      </c>
      <c r="I251" s="192"/>
      <c r="L251" s="189"/>
      <c r="M251" s="193"/>
      <c r="T251" s="194"/>
      <c r="AT251" s="190" t="s">
        <v>182</v>
      </c>
      <c r="AU251" s="190" t="s">
        <v>113</v>
      </c>
      <c r="AV251" s="14" t="s">
        <v>85</v>
      </c>
      <c r="AW251" s="14" t="s">
        <v>31</v>
      </c>
      <c r="AX251" s="14" t="s">
        <v>77</v>
      </c>
      <c r="AY251" s="190" t="s">
        <v>174</v>
      </c>
    </row>
    <row r="252" spans="2:51" s="14" customFormat="1">
      <c r="B252" s="189"/>
      <c r="D252" s="175" t="s">
        <v>182</v>
      </c>
      <c r="E252" s="190" t="s">
        <v>1</v>
      </c>
      <c r="F252" s="191" t="s">
        <v>236</v>
      </c>
      <c r="H252" s="190" t="s">
        <v>1</v>
      </c>
      <c r="I252" s="192"/>
      <c r="L252" s="189"/>
      <c r="M252" s="193"/>
      <c r="T252" s="194"/>
      <c r="AT252" s="190" t="s">
        <v>182</v>
      </c>
      <c r="AU252" s="190" t="s">
        <v>113</v>
      </c>
      <c r="AV252" s="14" t="s">
        <v>85</v>
      </c>
      <c r="AW252" s="14" t="s">
        <v>31</v>
      </c>
      <c r="AX252" s="14" t="s">
        <v>77</v>
      </c>
      <c r="AY252" s="190" t="s">
        <v>174</v>
      </c>
    </row>
    <row r="253" spans="2:51" s="12" customFormat="1">
      <c r="B253" s="174"/>
      <c r="D253" s="175" t="s">
        <v>182</v>
      </c>
      <c r="E253" s="176" t="s">
        <v>1</v>
      </c>
      <c r="F253" s="177" t="s">
        <v>280</v>
      </c>
      <c r="H253" s="178">
        <v>23.818000000000001</v>
      </c>
      <c r="I253" s="179"/>
      <c r="L253" s="174"/>
      <c r="M253" s="180"/>
      <c r="T253" s="181"/>
      <c r="AT253" s="176" t="s">
        <v>182</v>
      </c>
      <c r="AU253" s="176" t="s">
        <v>113</v>
      </c>
      <c r="AV253" s="12" t="s">
        <v>113</v>
      </c>
      <c r="AW253" s="12" t="s">
        <v>31</v>
      </c>
      <c r="AX253" s="12" t="s">
        <v>77</v>
      </c>
      <c r="AY253" s="176" t="s">
        <v>174</v>
      </c>
    </row>
    <row r="254" spans="2:51" s="12" customFormat="1">
      <c r="B254" s="174"/>
      <c r="D254" s="175" t="s">
        <v>182</v>
      </c>
      <c r="E254" s="176" t="s">
        <v>1</v>
      </c>
      <c r="F254" s="177" t="s">
        <v>281</v>
      </c>
      <c r="H254" s="178">
        <v>-0.85499999999999998</v>
      </c>
      <c r="I254" s="179"/>
      <c r="L254" s="174"/>
      <c r="M254" s="180"/>
      <c r="T254" s="181"/>
      <c r="AT254" s="176" t="s">
        <v>182</v>
      </c>
      <c r="AU254" s="176" t="s">
        <v>113</v>
      </c>
      <c r="AV254" s="12" t="s">
        <v>113</v>
      </c>
      <c r="AW254" s="12" t="s">
        <v>31</v>
      </c>
      <c r="AX254" s="12" t="s">
        <v>77</v>
      </c>
      <c r="AY254" s="176" t="s">
        <v>174</v>
      </c>
    </row>
    <row r="255" spans="2:51" s="12" customFormat="1">
      <c r="B255" s="174"/>
      <c r="D255" s="175" t="s">
        <v>182</v>
      </c>
      <c r="E255" s="176" t="s">
        <v>1</v>
      </c>
      <c r="F255" s="177" t="s">
        <v>282</v>
      </c>
      <c r="H255" s="178">
        <v>-11.76</v>
      </c>
      <c r="I255" s="179"/>
      <c r="L255" s="174"/>
      <c r="M255" s="180"/>
      <c r="T255" s="181"/>
      <c r="AT255" s="176" t="s">
        <v>182</v>
      </c>
      <c r="AU255" s="176" t="s">
        <v>113</v>
      </c>
      <c r="AV255" s="12" t="s">
        <v>113</v>
      </c>
      <c r="AW255" s="12" t="s">
        <v>31</v>
      </c>
      <c r="AX255" s="12" t="s">
        <v>77</v>
      </c>
      <c r="AY255" s="176" t="s">
        <v>174</v>
      </c>
    </row>
    <row r="256" spans="2:51" s="14" customFormat="1">
      <c r="B256" s="189"/>
      <c r="D256" s="175" t="s">
        <v>182</v>
      </c>
      <c r="E256" s="190" t="s">
        <v>1</v>
      </c>
      <c r="F256" s="191" t="s">
        <v>240</v>
      </c>
      <c r="H256" s="190" t="s">
        <v>1</v>
      </c>
      <c r="I256" s="192"/>
      <c r="L256" s="189"/>
      <c r="M256" s="193"/>
      <c r="T256" s="194"/>
      <c r="AT256" s="190" t="s">
        <v>182</v>
      </c>
      <c r="AU256" s="190" t="s">
        <v>113</v>
      </c>
      <c r="AV256" s="14" t="s">
        <v>85</v>
      </c>
      <c r="AW256" s="14" t="s">
        <v>31</v>
      </c>
      <c r="AX256" s="14" t="s">
        <v>77</v>
      </c>
      <c r="AY256" s="190" t="s">
        <v>174</v>
      </c>
    </row>
    <row r="257" spans="2:51" s="14" customFormat="1">
      <c r="B257" s="189"/>
      <c r="D257" s="175" t="s">
        <v>182</v>
      </c>
      <c r="E257" s="190" t="s">
        <v>1</v>
      </c>
      <c r="F257" s="191" t="s">
        <v>236</v>
      </c>
      <c r="H257" s="190" t="s">
        <v>1</v>
      </c>
      <c r="I257" s="192"/>
      <c r="L257" s="189"/>
      <c r="M257" s="193"/>
      <c r="T257" s="194"/>
      <c r="AT257" s="190" t="s">
        <v>182</v>
      </c>
      <c r="AU257" s="190" t="s">
        <v>113</v>
      </c>
      <c r="AV257" s="14" t="s">
        <v>85</v>
      </c>
      <c r="AW257" s="14" t="s">
        <v>31</v>
      </c>
      <c r="AX257" s="14" t="s">
        <v>77</v>
      </c>
      <c r="AY257" s="190" t="s">
        <v>174</v>
      </c>
    </row>
    <row r="258" spans="2:51" s="12" customFormat="1">
      <c r="B258" s="174"/>
      <c r="D258" s="175" t="s">
        <v>182</v>
      </c>
      <c r="E258" s="176" t="s">
        <v>1</v>
      </c>
      <c r="F258" s="177" t="s">
        <v>283</v>
      </c>
      <c r="H258" s="178">
        <v>17.178999999999998</v>
      </c>
      <c r="I258" s="179"/>
      <c r="L258" s="174"/>
      <c r="M258" s="180"/>
      <c r="T258" s="181"/>
      <c r="AT258" s="176" t="s">
        <v>182</v>
      </c>
      <c r="AU258" s="176" t="s">
        <v>113</v>
      </c>
      <c r="AV258" s="12" t="s">
        <v>113</v>
      </c>
      <c r="AW258" s="12" t="s">
        <v>31</v>
      </c>
      <c r="AX258" s="12" t="s">
        <v>77</v>
      </c>
      <c r="AY258" s="176" t="s">
        <v>174</v>
      </c>
    </row>
    <row r="259" spans="2:51" s="12" customFormat="1">
      <c r="B259" s="174"/>
      <c r="D259" s="175" t="s">
        <v>182</v>
      </c>
      <c r="E259" s="176" t="s">
        <v>1</v>
      </c>
      <c r="F259" s="177" t="s">
        <v>284</v>
      </c>
      <c r="H259" s="178">
        <v>-2.66</v>
      </c>
      <c r="I259" s="179"/>
      <c r="L259" s="174"/>
      <c r="M259" s="180"/>
      <c r="T259" s="181"/>
      <c r="AT259" s="176" t="s">
        <v>182</v>
      </c>
      <c r="AU259" s="176" t="s">
        <v>113</v>
      </c>
      <c r="AV259" s="12" t="s">
        <v>113</v>
      </c>
      <c r="AW259" s="12" t="s">
        <v>31</v>
      </c>
      <c r="AX259" s="12" t="s">
        <v>77</v>
      </c>
      <c r="AY259" s="176" t="s">
        <v>174</v>
      </c>
    </row>
    <row r="260" spans="2:51" s="14" customFormat="1">
      <c r="B260" s="189"/>
      <c r="D260" s="175" t="s">
        <v>182</v>
      </c>
      <c r="E260" s="190" t="s">
        <v>1</v>
      </c>
      <c r="F260" s="191" t="s">
        <v>243</v>
      </c>
      <c r="H260" s="190" t="s">
        <v>1</v>
      </c>
      <c r="I260" s="192"/>
      <c r="L260" s="189"/>
      <c r="M260" s="193"/>
      <c r="T260" s="194"/>
      <c r="AT260" s="190" t="s">
        <v>182</v>
      </c>
      <c r="AU260" s="190" t="s">
        <v>113</v>
      </c>
      <c r="AV260" s="14" t="s">
        <v>85</v>
      </c>
      <c r="AW260" s="14" t="s">
        <v>31</v>
      </c>
      <c r="AX260" s="14" t="s">
        <v>77</v>
      </c>
      <c r="AY260" s="190" t="s">
        <v>174</v>
      </c>
    </row>
    <row r="261" spans="2:51" s="14" customFormat="1">
      <c r="B261" s="189"/>
      <c r="D261" s="175" t="s">
        <v>182</v>
      </c>
      <c r="E261" s="190" t="s">
        <v>1</v>
      </c>
      <c r="F261" s="191" t="s">
        <v>236</v>
      </c>
      <c r="H261" s="190" t="s">
        <v>1</v>
      </c>
      <c r="I261" s="192"/>
      <c r="L261" s="189"/>
      <c r="M261" s="193"/>
      <c r="T261" s="194"/>
      <c r="AT261" s="190" t="s">
        <v>182</v>
      </c>
      <c r="AU261" s="190" t="s">
        <v>113</v>
      </c>
      <c r="AV261" s="14" t="s">
        <v>85</v>
      </c>
      <c r="AW261" s="14" t="s">
        <v>31</v>
      </c>
      <c r="AX261" s="14" t="s">
        <v>77</v>
      </c>
      <c r="AY261" s="190" t="s">
        <v>174</v>
      </c>
    </row>
    <row r="262" spans="2:51" s="12" customFormat="1">
      <c r="B262" s="174"/>
      <c r="D262" s="175" t="s">
        <v>182</v>
      </c>
      <c r="E262" s="176" t="s">
        <v>1</v>
      </c>
      <c r="F262" s="177" t="s">
        <v>285</v>
      </c>
      <c r="H262" s="178">
        <v>22.97</v>
      </c>
      <c r="I262" s="179"/>
      <c r="L262" s="174"/>
      <c r="M262" s="180"/>
      <c r="T262" s="181"/>
      <c r="AT262" s="176" t="s">
        <v>182</v>
      </c>
      <c r="AU262" s="176" t="s">
        <v>113</v>
      </c>
      <c r="AV262" s="12" t="s">
        <v>113</v>
      </c>
      <c r="AW262" s="12" t="s">
        <v>31</v>
      </c>
      <c r="AX262" s="12" t="s">
        <v>77</v>
      </c>
      <c r="AY262" s="176" t="s">
        <v>174</v>
      </c>
    </row>
    <row r="263" spans="2:51" s="12" customFormat="1">
      <c r="B263" s="174"/>
      <c r="D263" s="175" t="s">
        <v>182</v>
      </c>
      <c r="E263" s="176" t="s">
        <v>1</v>
      </c>
      <c r="F263" s="177" t="s">
        <v>273</v>
      </c>
      <c r="H263" s="178">
        <v>-0.8</v>
      </c>
      <c r="I263" s="179"/>
      <c r="L263" s="174"/>
      <c r="M263" s="180"/>
      <c r="T263" s="181"/>
      <c r="AT263" s="176" t="s">
        <v>182</v>
      </c>
      <c r="AU263" s="176" t="s">
        <v>113</v>
      </c>
      <c r="AV263" s="12" t="s">
        <v>113</v>
      </c>
      <c r="AW263" s="12" t="s">
        <v>31</v>
      </c>
      <c r="AX263" s="12" t="s">
        <v>77</v>
      </c>
      <c r="AY263" s="176" t="s">
        <v>174</v>
      </c>
    </row>
    <row r="264" spans="2:51" s="12" customFormat="1">
      <c r="B264" s="174"/>
      <c r="D264" s="175" t="s">
        <v>182</v>
      </c>
      <c r="E264" s="176" t="s">
        <v>1</v>
      </c>
      <c r="F264" s="177" t="s">
        <v>272</v>
      </c>
      <c r="H264" s="178">
        <v>-0.88</v>
      </c>
      <c r="I264" s="179"/>
      <c r="L264" s="174"/>
      <c r="M264" s="180"/>
      <c r="T264" s="181"/>
      <c r="AT264" s="176" t="s">
        <v>182</v>
      </c>
      <c r="AU264" s="176" t="s">
        <v>113</v>
      </c>
      <c r="AV264" s="12" t="s">
        <v>113</v>
      </c>
      <c r="AW264" s="12" t="s">
        <v>31</v>
      </c>
      <c r="AX264" s="12" t="s">
        <v>77</v>
      </c>
      <c r="AY264" s="176" t="s">
        <v>174</v>
      </c>
    </row>
    <row r="265" spans="2:51" s="12" customFormat="1">
      <c r="B265" s="174"/>
      <c r="D265" s="175" t="s">
        <v>182</v>
      </c>
      <c r="E265" s="176" t="s">
        <v>1</v>
      </c>
      <c r="F265" s="177" t="s">
        <v>286</v>
      </c>
      <c r="H265" s="178">
        <v>-0.95</v>
      </c>
      <c r="I265" s="179"/>
      <c r="L265" s="174"/>
      <c r="M265" s="180"/>
      <c r="T265" s="181"/>
      <c r="AT265" s="176" t="s">
        <v>182</v>
      </c>
      <c r="AU265" s="176" t="s">
        <v>113</v>
      </c>
      <c r="AV265" s="12" t="s">
        <v>113</v>
      </c>
      <c r="AW265" s="12" t="s">
        <v>31</v>
      </c>
      <c r="AX265" s="12" t="s">
        <v>77</v>
      </c>
      <c r="AY265" s="176" t="s">
        <v>174</v>
      </c>
    </row>
    <row r="266" spans="2:51" s="14" customFormat="1">
      <c r="B266" s="189"/>
      <c r="D266" s="175" t="s">
        <v>182</v>
      </c>
      <c r="E266" s="190" t="s">
        <v>1</v>
      </c>
      <c r="F266" s="191" t="s">
        <v>229</v>
      </c>
      <c r="H266" s="190" t="s">
        <v>1</v>
      </c>
      <c r="I266" s="192"/>
      <c r="L266" s="189"/>
      <c r="M266" s="193"/>
      <c r="T266" s="194"/>
      <c r="AT266" s="190" t="s">
        <v>182</v>
      </c>
      <c r="AU266" s="190" t="s">
        <v>113</v>
      </c>
      <c r="AV266" s="14" t="s">
        <v>85</v>
      </c>
      <c r="AW266" s="14" t="s">
        <v>31</v>
      </c>
      <c r="AX266" s="14" t="s">
        <v>77</v>
      </c>
      <c r="AY266" s="190" t="s">
        <v>174</v>
      </c>
    </row>
    <row r="267" spans="2:51" s="12" customFormat="1">
      <c r="B267" s="174"/>
      <c r="D267" s="175" t="s">
        <v>182</v>
      </c>
      <c r="E267" s="176" t="s">
        <v>1</v>
      </c>
      <c r="F267" s="177" t="s">
        <v>287</v>
      </c>
      <c r="H267" s="178">
        <v>0.8</v>
      </c>
      <c r="I267" s="179"/>
      <c r="L267" s="174"/>
      <c r="M267" s="180"/>
      <c r="T267" s="181"/>
      <c r="AT267" s="176" t="s">
        <v>182</v>
      </c>
      <c r="AU267" s="176" t="s">
        <v>113</v>
      </c>
      <c r="AV267" s="12" t="s">
        <v>113</v>
      </c>
      <c r="AW267" s="12" t="s">
        <v>31</v>
      </c>
      <c r="AX267" s="12" t="s">
        <v>77</v>
      </c>
      <c r="AY267" s="176" t="s">
        <v>174</v>
      </c>
    </row>
    <row r="268" spans="2:51" s="14" customFormat="1">
      <c r="B268" s="189"/>
      <c r="D268" s="175" t="s">
        <v>182</v>
      </c>
      <c r="E268" s="190" t="s">
        <v>1</v>
      </c>
      <c r="F268" s="191" t="s">
        <v>246</v>
      </c>
      <c r="H268" s="190" t="s">
        <v>1</v>
      </c>
      <c r="I268" s="192"/>
      <c r="L268" s="189"/>
      <c r="M268" s="193"/>
      <c r="T268" s="194"/>
      <c r="AT268" s="190" t="s">
        <v>182</v>
      </c>
      <c r="AU268" s="190" t="s">
        <v>113</v>
      </c>
      <c r="AV268" s="14" t="s">
        <v>85</v>
      </c>
      <c r="AW268" s="14" t="s">
        <v>31</v>
      </c>
      <c r="AX268" s="14" t="s">
        <v>77</v>
      </c>
      <c r="AY268" s="190" t="s">
        <v>174</v>
      </c>
    </row>
    <row r="269" spans="2:51" s="14" customFormat="1">
      <c r="B269" s="189"/>
      <c r="D269" s="175" t="s">
        <v>182</v>
      </c>
      <c r="E269" s="190" t="s">
        <v>1</v>
      </c>
      <c r="F269" s="191" t="s">
        <v>229</v>
      </c>
      <c r="H269" s="190" t="s">
        <v>1</v>
      </c>
      <c r="I269" s="192"/>
      <c r="L269" s="189"/>
      <c r="M269" s="193"/>
      <c r="T269" s="194"/>
      <c r="AT269" s="190" t="s">
        <v>182</v>
      </c>
      <c r="AU269" s="190" t="s">
        <v>113</v>
      </c>
      <c r="AV269" s="14" t="s">
        <v>85</v>
      </c>
      <c r="AW269" s="14" t="s">
        <v>31</v>
      </c>
      <c r="AX269" s="14" t="s">
        <v>77</v>
      </c>
      <c r="AY269" s="190" t="s">
        <v>174</v>
      </c>
    </row>
    <row r="270" spans="2:51" s="12" customFormat="1">
      <c r="B270" s="174"/>
      <c r="D270" s="175" t="s">
        <v>182</v>
      </c>
      <c r="E270" s="176" t="s">
        <v>1</v>
      </c>
      <c r="F270" s="177" t="s">
        <v>288</v>
      </c>
      <c r="H270" s="178">
        <v>20.88</v>
      </c>
      <c r="I270" s="179"/>
      <c r="L270" s="174"/>
      <c r="M270" s="180"/>
      <c r="T270" s="181"/>
      <c r="AT270" s="176" t="s">
        <v>182</v>
      </c>
      <c r="AU270" s="176" t="s">
        <v>113</v>
      </c>
      <c r="AV270" s="12" t="s">
        <v>113</v>
      </c>
      <c r="AW270" s="12" t="s">
        <v>31</v>
      </c>
      <c r="AX270" s="12" t="s">
        <v>77</v>
      </c>
      <c r="AY270" s="176" t="s">
        <v>174</v>
      </c>
    </row>
    <row r="271" spans="2:51" s="12" customFormat="1">
      <c r="B271" s="174"/>
      <c r="D271" s="175" t="s">
        <v>182</v>
      </c>
      <c r="E271" s="176" t="s">
        <v>1</v>
      </c>
      <c r="F271" s="177" t="s">
        <v>286</v>
      </c>
      <c r="H271" s="178">
        <v>-0.95</v>
      </c>
      <c r="I271" s="179"/>
      <c r="L271" s="174"/>
      <c r="M271" s="180"/>
      <c r="T271" s="181"/>
      <c r="AT271" s="176" t="s">
        <v>182</v>
      </c>
      <c r="AU271" s="176" t="s">
        <v>113</v>
      </c>
      <c r="AV271" s="12" t="s">
        <v>113</v>
      </c>
      <c r="AW271" s="12" t="s">
        <v>31</v>
      </c>
      <c r="AX271" s="12" t="s">
        <v>77</v>
      </c>
      <c r="AY271" s="176" t="s">
        <v>174</v>
      </c>
    </row>
    <row r="272" spans="2:51" s="14" customFormat="1">
      <c r="B272" s="189"/>
      <c r="D272" s="175" t="s">
        <v>182</v>
      </c>
      <c r="E272" s="190" t="s">
        <v>1</v>
      </c>
      <c r="F272" s="191" t="s">
        <v>248</v>
      </c>
      <c r="H272" s="190" t="s">
        <v>1</v>
      </c>
      <c r="I272" s="192"/>
      <c r="L272" s="189"/>
      <c r="M272" s="193"/>
      <c r="T272" s="194"/>
      <c r="AT272" s="190" t="s">
        <v>182</v>
      </c>
      <c r="AU272" s="190" t="s">
        <v>113</v>
      </c>
      <c r="AV272" s="14" t="s">
        <v>85</v>
      </c>
      <c r="AW272" s="14" t="s">
        <v>31</v>
      </c>
      <c r="AX272" s="14" t="s">
        <v>77</v>
      </c>
      <c r="AY272" s="190" t="s">
        <v>174</v>
      </c>
    </row>
    <row r="273" spans="2:51" s="14" customFormat="1">
      <c r="B273" s="189"/>
      <c r="D273" s="175" t="s">
        <v>182</v>
      </c>
      <c r="E273" s="190" t="s">
        <v>1</v>
      </c>
      <c r="F273" s="191" t="s">
        <v>229</v>
      </c>
      <c r="H273" s="190" t="s">
        <v>1</v>
      </c>
      <c r="I273" s="192"/>
      <c r="L273" s="189"/>
      <c r="M273" s="193"/>
      <c r="T273" s="194"/>
      <c r="AT273" s="190" t="s">
        <v>182</v>
      </c>
      <c r="AU273" s="190" t="s">
        <v>113</v>
      </c>
      <c r="AV273" s="14" t="s">
        <v>85</v>
      </c>
      <c r="AW273" s="14" t="s">
        <v>31</v>
      </c>
      <c r="AX273" s="14" t="s">
        <v>77</v>
      </c>
      <c r="AY273" s="190" t="s">
        <v>174</v>
      </c>
    </row>
    <row r="274" spans="2:51" s="12" customFormat="1">
      <c r="B274" s="174"/>
      <c r="D274" s="175" t="s">
        <v>182</v>
      </c>
      <c r="E274" s="176" t="s">
        <v>1</v>
      </c>
      <c r="F274" s="177" t="s">
        <v>289</v>
      </c>
      <c r="H274" s="178">
        <v>23.794</v>
      </c>
      <c r="I274" s="179"/>
      <c r="L274" s="174"/>
      <c r="M274" s="180"/>
      <c r="T274" s="181"/>
      <c r="AT274" s="176" t="s">
        <v>182</v>
      </c>
      <c r="AU274" s="176" t="s">
        <v>113</v>
      </c>
      <c r="AV274" s="12" t="s">
        <v>113</v>
      </c>
      <c r="AW274" s="12" t="s">
        <v>31</v>
      </c>
      <c r="AX274" s="12" t="s">
        <v>77</v>
      </c>
      <c r="AY274" s="176" t="s">
        <v>174</v>
      </c>
    </row>
    <row r="275" spans="2:51" s="12" customFormat="1">
      <c r="B275" s="174"/>
      <c r="D275" s="175" t="s">
        <v>182</v>
      </c>
      <c r="E275" s="176" t="s">
        <v>1</v>
      </c>
      <c r="F275" s="177" t="s">
        <v>279</v>
      </c>
      <c r="H275" s="178">
        <v>-1.8</v>
      </c>
      <c r="I275" s="179"/>
      <c r="L275" s="174"/>
      <c r="M275" s="180"/>
      <c r="T275" s="181"/>
      <c r="AT275" s="176" t="s">
        <v>182</v>
      </c>
      <c r="AU275" s="176" t="s">
        <v>113</v>
      </c>
      <c r="AV275" s="12" t="s">
        <v>113</v>
      </c>
      <c r="AW275" s="12" t="s">
        <v>31</v>
      </c>
      <c r="AX275" s="12" t="s">
        <v>77</v>
      </c>
      <c r="AY275" s="176" t="s">
        <v>174</v>
      </c>
    </row>
    <row r="276" spans="2:51" s="12" customFormat="1">
      <c r="B276" s="174"/>
      <c r="D276" s="175" t="s">
        <v>182</v>
      </c>
      <c r="E276" s="176" t="s">
        <v>1</v>
      </c>
      <c r="F276" s="177" t="s">
        <v>290</v>
      </c>
      <c r="H276" s="178">
        <v>-0.40500000000000003</v>
      </c>
      <c r="I276" s="179"/>
      <c r="L276" s="174"/>
      <c r="M276" s="180"/>
      <c r="T276" s="181"/>
      <c r="AT276" s="176" t="s">
        <v>182</v>
      </c>
      <c r="AU276" s="176" t="s">
        <v>113</v>
      </c>
      <c r="AV276" s="12" t="s">
        <v>113</v>
      </c>
      <c r="AW276" s="12" t="s">
        <v>31</v>
      </c>
      <c r="AX276" s="12" t="s">
        <v>77</v>
      </c>
      <c r="AY276" s="176" t="s">
        <v>174</v>
      </c>
    </row>
    <row r="277" spans="2:51" s="12" customFormat="1">
      <c r="B277" s="174"/>
      <c r="D277" s="175" t="s">
        <v>182</v>
      </c>
      <c r="E277" s="176" t="s">
        <v>1</v>
      </c>
      <c r="F277" s="177" t="s">
        <v>291</v>
      </c>
      <c r="H277" s="178">
        <v>-4.92</v>
      </c>
      <c r="I277" s="179"/>
      <c r="L277" s="174"/>
      <c r="M277" s="180"/>
      <c r="T277" s="181"/>
      <c r="AT277" s="176" t="s">
        <v>182</v>
      </c>
      <c r="AU277" s="176" t="s">
        <v>113</v>
      </c>
      <c r="AV277" s="12" t="s">
        <v>113</v>
      </c>
      <c r="AW277" s="12" t="s">
        <v>31</v>
      </c>
      <c r="AX277" s="12" t="s">
        <v>77</v>
      </c>
      <c r="AY277" s="176" t="s">
        <v>174</v>
      </c>
    </row>
    <row r="278" spans="2:51" s="12" customFormat="1">
      <c r="B278" s="174"/>
      <c r="D278" s="175" t="s">
        <v>182</v>
      </c>
      <c r="E278" s="176" t="s">
        <v>1</v>
      </c>
      <c r="F278" s="177" t="s">
        <v>292</v>
      </c>
      <c r="H278" s="178">
        <v>1.3</v>
      </c>
      <c r="I278" s="179"/>
      <c r="L278" s="174"/>
      <c r="M278" s="180"/>
      <c r="T278" s="181"/>
      <c r="AT278" s="176" t="s">
        <v>182</v>
      </c>
      <c r="AU278" s="176" t="s">
        <v>113</v>
      </c>
      <c r="AV278" s="12" t="s">
        <v>113</v>
      </c>
      <c r="AW278" s="12" t="s">
        <v>31</v>
      </c>
      <c r="AX278" s="12" t="s">
        <v>77</v>
      </c>
      <c r="AY278" s="176" t="s">
        <v>174</v>
      </c>
    </row>
    <row r="279" spans="2:51" s="14" customFormat="1">
      <c r="B279" s="189"/>
      <c r="D279" s="175" t="s">
        <v>182</v>
      </c>
      <c r="E279" s="190" t="s">
        <v>1</v>
      </c>
      <c r="F279" s="191" t="s">
        <v>253</v>
      </c>
      <c r="H279" s="190" t="s">
        <v>1</v>
      </c>
      <c r="I279" s="192"/>
      <c r="L279" s="189"/>
      <c r="M279" s="193"/>
      <c r="T279" s="194"/>
      <c r="AT279" s="190" t="s">
        <v>182</v>
      </c>
      <c r="AU279" s="190" t="s">
        <v>113</v>
      </c>
      <c r="AV279" s="14" t="s">
        <v>85</v>
      </c>
      <c r="AW279" s="14" t="s">
        <v>31</v>
      </c>
      <c r="AX279" s="14" t="s">
        <v>77</v>
      </c>
      <c r="AY279" s="190" t="s">
        <v>174</v>
      </c>
    </row>
    <row r="280" spans="2:51" s="14" customFormat="1">
      <c r="B280" s="189"/>
      <c r="D280" s="175" t="s">
        <v>182</v>
      </c>
      <c r="E280" s="190" t="s">
        <v>1</v>
      </c>
      <c r="F280" s="191" t="s">
        <v>229</v>
      </c>
      <c r="H280" s="190" t="s">
        <v>1</v>
      </c>
      <c r="I280" s="192"/>
      <c r="L280" s="189"/>
      <c r="M280" s="193"/>
      <c r="T280" s="194"/>
      <c r="AT280" s="190" t="s">
        <v>182</v>
      </c>
      <c r="AU280" s="190" t="s">
        <v>113</v>
      </c>
      <c r="AV280" s="14" t="s">
        <v>85</v>
      </c>
      <c r="AW280" s="14" t="s">
        <v>31</v>
      </c>
      <c r="AX280" s="14" t="s">
        <v>77</v>
      </c>
      <c r="AY280" s="190" t="s">
        <v>174</v>
      </c>
    </row>
    <row r="281" spans="2:51" s="12" customFormat="1">
      <c r="B281" s="174"/>
      <c r="D281" s="175" t="s">
        <v>182</v>
      </c>
      <c r="E281" s="176" t="s">
        <v>1</v>
      </c>
      <c r="F281" s="177" t="s">
        <v>293</v>
      </c>
      <c r="H281" s="178">
        <v>21.05</v>
      </c>
      <c r="I281" s="179"/>
      <c r="L281" s="174"/>
      <c r="M281" s="180"/>
      <c r="T281" s="181"/>
      <c r="AT281" s="176" t="s">
        <v>182</v>
      </c>
      <c r="AU281" s="176" t="s">
        <v>113</v>
      </c>
      <c r="AV281" s="12" t="s">
        <v>113</v>
      </c>
      <c r="AW281" s="12" t="s">
        <v>31</v>
      </c>
      <c r="AX281" s="12" t="s">
        <v>77</v>
      </c>
      <c r="AY281" s="176" t="s">
        <v>174</v>
      </c>
    </row>
    <row r="282" spans="2:51" s="12" customFormat="1">
      <c r="B282" s="174"/>
      <c r="D282" s="175" t="s">
        <v>182</v>
      </c>
      <c r="E282" s="176" t="s">
        <v>1</v>
      </c>
      <c r="F282" s="177" t="s">
        <v>294</v>
      </c>
      <c r="H282" s="178">
        <v>-4.92</v>
      </c>
      <c r="I282" s="179"/>
      <c r="L282" s="174"/>
      <c r="M282" s="180"/>
      <c r="T282" s="181"/>
      <c r="AT282" s="176" t="s">
        <v>182</v>
      </c>
      <c r="AU282" s="176" t="s">
        <v>113</v>
      </c>
      <c r="AV282" s="12" t="s">
        <v>113</v>
      </c>
      <c r="AW282" s="12" t="s">
        <v>31</v>
      </c>
      <c r="AX282" s="12" t="s">
        <v>77</v>
      </c>
      <c r="AY282" s="176" t="s">
        <v>174</v>
      </c>
    </row>
    <row r="283" spans="2:51" s="12" customFormat="1">
      <c r="B283" s="174"/>
      <c r="D283" s="175" t="s">
        <v>182</v>
      </c>
      <c r="E283" s="176" t="s">
        <v>1</v>
      </c>
      <c r="F283" s="177" t="s">
        <v>292</v>
      </c>
      <c r="H283" s="178">
        <v>1.3</v>
      </c>
      <c r="I283" s="179"/>
      <c r="L283" s="174"/>
      <c r="M283" s="180"/>
      <c r="T283" s="181"/>
      <c r="AT283" s="176" t="s">
        <v>182</v>
      </c>
      <c r="AU283" s="176" t="s">
        <v>113</v>
      </c>
      <c r="AV283" s="12" t="s">
        <v>113</v>
      </c>
      <c r="AW283" s="12" t="s">
        <v>31</v>
      </c>
      <c r="AX283" s="12" t="s">
        <v>77</v>
      </c>
      <c r="AY283" s="176" t="s">
        <v>174</v>
      </c>
    </row>
    <row r="284" spans="2:51" s="14" customFormat="1">
      <c r="B284" s="189"/>
      <c r="D284" s="175" t="s">
        <v>182</v>
      </c>
      <c r="E284" s="190" t="s">
        <v>1</v>
      </c>
      <c r="F284" s="191" t="s">
        <v>256</v>
      </c>
      <c r="H284" s="190" t="s">
        <v>1</v>
      </c>
      <c r="I284" s="192"/>
      <c r="L284" s="189"/>
      <c r="M284" s="193"/>
      <c r="T284" s="194"/>
      <c r="AT284" s="190" t="s">
        <v>182</v>
      </c>
      <c r="AU284" s="190" t="s">
        <v>113</v>
      </c>
      <c r="AV284" s="14" t="s">
        <v>85</v>
      </c>
      <c r="AW284" s="14" t="s">
        <v>31</v>
      </c>
      <c r="AX284" s="14" t="s">
        <v>77</v>
      </c>
      <c r="AY284" s="190" t="s">
        <v>174</v>
      </c>
    </row>
    <row r="285" spans="2:51" s="14" customFormat="1">
      <c r="B285" s="189"/>
      <c r="D285" s="175" t="s">
        <v>182</v>
      </c>
      <c r="E285" s="190" t="s">
        <v>1</v>
      </c>
      <c r="F285" s="191" t="s">
        <v>229</v>
      </c>
      <c r="H285" s="190" t="s">
        <v>1</v>
      </c>
      <c r="I285" s="192"/>
      <c r="L285" s="189"/>
      <c r="M285" s="193"/>
      <c r="T285" s="194"/>
      <c r="AT285" s="190" t="s">
        <v>182</v>
      </c>
      <c r="AU285" s="190" t="s">
        <v>113</v>
      </c>
      <c r="AV285" s="14" t="s">
        <v>85</v>
      </c>
      <c r="AW285" s="14" t="s">
        <v>31</v>
      </c>
      <c r="AX285" s="14" t="s">
        <v>77</v>
      </c>
      <c r="AY285" s="190" t="s">
        <v>174</v>
      </c>
    </row>
    <row r="286" spans="2:51" s="12" customFormat="1">
      <c r="B286" s="174"/>
      <c r="D286" s="175" t="s">
        <v>182</v>
      </c>
      <c r="E286" s="176" t="s">
        <v>1</v>
      </c>
      <c r="F286" s="177" t="s">
        <v>295</v>
      </c>
      <c r="H286" s="178">
        <v>42.514000000000003</v>
      </c>
      <c r="I286" s="179"/>
      <c r="L286" s="174"/>
      <c r="M286" s="180"/>
      <c r="T286" s="181"/>
      <c r="AT286" s="176" t="s">
        <v>182</v>
      </c>
      <c r="AU286" s="176" t="s">
        <v>113</v>
      </c>
      <c r="AV286" s="12" t="s">
        <v>113</v>
      </c>
      <c r="AW286" s="12" t="s">
        <v>31</v>
      </c>
      <c r="AX286" s="12" t="s">
        <v>77</v>
      </c>
      <c r="AY286" s="176" t="s">
        <v>174</v>
      </c>
    </row>
    <row r="287" spans="2:51" s="12" customFormat="1">
      <c r="B287" s="174"/>
      <c r="D287" s="175" t="s">
        <v>182</v>
      </c>
      <c r="E287" s="176" t="s">
        <v>1</v>
      </c>
      <c r="F287" s="177" t="s">
        <v>296</v>
      </c>
      <c r="H287" s="178">
        <v>-6.84</v>
      </c>
      <c r="I287" s="179"/>
      <c r="L287" s="174"/>
      <c r="M287" s="180"/>
      <c r="T287" s="181"/>
      <c r="AT287" s="176" t="s">
        <v>182</v>
      </c>
      <c r="AU287" s="176" t="s">
        <v>113</v>
      </c>
      <c r="AV287" s="12" t="s">
        <v>113</v>
      </c>
      <c r="AW287" s="12" t="s">
        <v>31</v>
      </c>
      <c r="AX287" s="12" t="s">
        <v>77</v>
      </c>
      <c r="AY287" s="176" t="s">
        <v>174</v>
      </c>
    </row>
    <row r="288" spans="2:51" s="12" customFormat="1">
      <c r="B288" s="174"/>
      <c r="D288" s="175" t="s">
        <v>182</v>
      </c>
      <c r="E288" s="176" t="s">
        <v>1</v>
      </c>
      <c r="F288" s="177" t="s">
        <v>297</v>
      </c>
      <c r="H288" s="178">
        <v>-0.99</v>
      </c>
      <c r="I288" s="179"/>
      <c r="L288" s="174"/>
      <c r="M288" s="180"/>
      <c r="T288" s="181"/>
      <c r="AT288" s="176" t="s">
        <v>182</v>
      </c>
      <c r="AU288" s="176" t="s">
        <v>113</v>
      </c>
      <c r="AV288" s="12" t="s">
        <v>113</v>
      </c>
      <c r="AW288" s="12" t="s">
        <v>31</v>
      </c>
      <c r="AX288" s="12" t="s">
        <v>77</v>
      </c>
      <c r="AY288" s="176" t="s">
        <v>174</v>
      </c>
    </row>
    <row r="289" spans="2:51" s="12" customFormat="1">
      <c r="B289" s="174"/>
      <c r="D289" s="175" t="s">
        <v>182</v>
      </c>
      <c r="E289" s="176" t="s">
        <v>1</v>
      </c>
      <c r="F289" s="177" t="s">
        <v>298</v>
      </c>
      <c r="H289" s="178">
        <v>-0.9</v>
      </c>
      <c r="I289" s="179"/>
      <c r="L289" s="174"/>
      <c r="M289" s="180"/>
      <c r="T289" s="181"/>
      <c r="AT289" s="176" t="s">
        <v>182</v>
      </c>
      <c r="AU289" s="176" t="s">
        <v>113</v>
      </c>
      <c r="AV289" s="12" t="s">
        <v>113</v>
      </c>
      <c r="AW289" s="12" t="s">
        <v>31</v>
      </c>
      <c r="AX289" s="12" t="s">
        <v>77</v>
      </c>
      <c r="AY289" s="176" t="s">
        <v>174</v>
      </c>
    </row>
    <row r="290" spans="2:51" s="14" customFormat="1">
      <c r="B290" s="189"/>
      <c r="D290" s="175" t="s">
        <v>182</v>
      </c>
      <c r="E290" s="190" t="s">
        <v>1</v>
      </c>
      <c r="F290" s="191" t="s">
        <v>261</v>
      </c>
      <c r="H290" s="190" t="s">
        <v>1</v>
      </c>
      <c r="I290" s="192"/>
      <c r="L290" s="189"/>
      <c r="M290" s="193"/>
      <c r="T290" s="194"/>
      <c r="AT290" s="190" t="s">
        <v>182</v>
      </c>
      <c r="AU290" s="190" t="s">
        <v>113</v>
      </c>
      <c r="AV290" s="14" t="s">
        <v>85</v>
      </c>
      <c r="AW290" s="14" t="s">
        <v>31</v>
      </c>
      <c r="AX290" s="14" t="s">
        <v>77</v>
      </c>
      <c r="AY290" s="190" t="s">
        <v>174</v>
      </c>
    </row>
    <row r="291" spans="2:51" s="14" customFormat="1">
      <c r="B291" s="189"/>
      <c r="D291" s="175" t="s">
        <v>182</v>
      </c>
      <c r="E291" s="190" t="s">
        <v>1</v>
      </c>
      <c r="F291" s="191" t="s">
        <v>229</v>
      </c>
      <c r="H291" s="190" t="s">
        <v>1</v>
      </c>
      <c r="I291" s="192"/>
      <c r="L291" s="189"/>
      <c r="M291" s="193"/>
      <c r="T291" s="194"/>
      <c r="AT291" s="190" t="s">
        <v>182</v>
      </c>
      <c r="AU291" s="190" t="s">
        <v>113</v>
      </c>
      <c r="AV291" s="14" t="s">
        <v>85</v>
      </c>
      <c r="AW291" s="14" t="s">
        <v>31</v>
      </c>
      <c r="AX291" s="14" t="s">
        <v>77</v>
      </c>
      <c r="AY291" s="190" t="s">
        <v>174</v>
      </c>
    </row>
    <row r="292" spans="2:51" s="12" customFormat="1">
      <c r="B292" s="174"/>
      <c r="D292" s="175" t="s">
        <v>182</v>
      </c>
      <c r="E292" s="176" t="s">
        <v>1</v>
      </c>
      <c r="F292" s="177" t="s">
        <v>299</v>
      </c>
      <c r="H292" s="178">
        <v>30.936</v>
      </c>
      <c r="I292" s="179"/>
      <c r="L292" s="174"/>
      <c r="M292" s="180"/>
      <c r="T292" s="181"/>
      <c r="AT292" s="176" t="s">
        <v>182</v>
      </c>
      <c r="AU292" s="176" t="s">
        <v>113</v>
      </c>
      <c r="AV292" s="12" t="s">
        <v>113</v>
      </c>
      <c r="AW292" s="12" t="s">
        <v>31</v>
      </c>
      <c r="AX292" s="12" t="s">
        <v>77</v>
      </c>
      <c r="AY292" s="176" t="s">
        <v>174</v>
      </c>
    </row>
    <row r="293" spans="2:51" s="12" customFormat="1">
      <c r="B293" s="174"/>
      <c r="D293" s="175" t="s">
        <v>182</v>
      </c>
      <c r="E293" s="176" t="s">
        <v>1</v>
      </c>
      <c r="F293" s="177" t="s">
        <v>300</v>
      </c>
      <c r="H293" s="178">
        <v>-1.62</v>
      </c>
      <c r="I293" s="179"/>
      <c r="L293" s="174"/>
      <c r="M293" s="180"/>
      <c r="T293" s="181"/>
      <c r="AT293" s="176" t="s">
        <v>182</v>
      </c>
      <c r="AU293" s="176" t="s">
        <v>113</v>
      </c>
      <c r="AV293" s="12" t="s">
        <v>113</v>
      </c>
      <c r="AW293" s="12" t="s">
        <v>31</v>
      </c>
      <c r="AX293" s="12" t="s">
        <v>77</v>
      </c>
      <c r="AY293" s="176" t="s">
        <v>174</v>
      </c>
    </row>
    <row r="294" spans="2:51" s="12" customFormat="1">
      <c r="B294" s="174"/>
      <c r="D294" s="175" t="s">
        <v>182</v>
      </c>
      <c r="E294" s="176" t="s">
        <v>1</v>
      </c>
      <c r="F294" s="177" t="s">
        <v>301</v>
      </c>
      <c r="H294" s="178">
        <v>-2.52</v>
      </c>
      <c r="I294" s="179"/>
      <c r="L294" s="174"/>
      <c r="M294" s="180"/>
      <c r="T294" s="181"/>
      <c r="AT294" s="176" t="s">
        <v>182</v>
      </c>
      <c r="AU294" s="176" t="s">
        <v>113</v>
      </c>
      <c r="AV294" s="12" t="s">
        <v>113</v>
      </c>
      <c r="AW294" s="12" t="s">
        <v>31</v>
      </c>
      <c r="AX294" s="12" t="s">
        <v>77</v>
      </c>
      <c r="AY294" s="176" t="s">
        <v>174</v>
      </c>
    </row>
    <row r="295" spans="2:51" s="12" customFormat="1">
      <c r="B295" s="174"/>
      <c r="D295" s="175" t="s">
        <v>182</v>
      </c>
      <c r="E295" s="176" t="s">
        <v>1</v>
      </c>
      <c r="F295" s="177" t="s">
        <v>302</v>
      </c>
      <c r="H295" s="178">
        <v>1.08</v>
      </c>
      <c r="I295" s="179"/>
      <c r="L295" s="174"/>
      <c r="M295" s="180"/>
      <c r="T295" s="181"/>
      <c r="AT295" s="176" t="s">
        <v>182</v>
      </c>
      <c r="AU295" s="176" t="s">
        <v>113</v>
      </c>
      <c r="AV295" s="12" t="s">
        <v>113</v>
      </c>
      <c r="AW295" s="12" t="s">
        <v>31</v>
      </c>
      <c r="AX295" s="12" t="s">
        <v>77</v>
      </c>
      <c r="AY295" s="176" t="s">
        <v>174</v>
      </c>
    </row>
    <row r="296" spans="2:51" s="14" customFormat="1">
      <c r="B296" s="189"/>
      <c r="D296" s="175" t="s">
        <v>182</v>
      </c>
      <c r="E296" s="190" t="s">
        <v>1</v>
      </c>
      <c r="F296" s="191" t="s">
        <v>303</v>
      </c>
      <c r="H296" s="190" t="s">
        <v>1</v>
      </c>
      <c r="I296" s="192"/>
      <c r="L296" s="189"/>
      <c r="M296" s="193"/>
      <c r="T296" s="194"/>
      <c r="AT296" s="190" t="s">
        <v>182</v>
      </c>
      <c r="AU296" s="190" t="s">
        <v>113</v>
      </c>
      <c r="AV296" s="14" t="s">
        <v>85</v>
      </c>
      <c r="AW296" s="14" t="s">
        <v>31</v>
      </c>
      <c r="AX296" s="14" t="s">
        <v>77</v>
      </c>
      <c r="AY296" s="190" t="s">
        <v>174</v>
      </c>
    </row>
    <row r="297" spans="2:51" s="14" customFormat="1">
      <c r="B297" s="189"/>
      <c r="D297" s="175" t="s">
        <v>182</v>
      </c>
      <c r="E297" s="190" t="s">
        <v>1</v>
      </c>
      <c r="F297" s="191" t="s">
        <v>229</v>
      </c>
      <c r="H297" s="190" t="s">
        <v>1</v>
      </c>
      <c r="I297" s="192"/>
      <c r="L297" s="189"/>
      <c r="M297" s="193"/>
      <c r="T297" s="194"/>
      <c r="AT297" s="190" t="s">
        <v>182</v>
      </c>
      <c r="AU297" s="190" t="s">
        <v>113</v>
      </c>
      <c r="AV297" s="14" t="s">
        <v>85</v>
      </c>
      <c r="AW297" s="14" t="s">
        <v>31</v>
      </c>
      <c r="AX297" s="14" t="s">
        <v>77</v>
      </c>
      <c r="AY297" s="190" t="s">
        <v>174</v>
      </c>
    </row>
    <row r="298" spans="2:51" s="12" customFormat="1">
      <c r="B298" s="174"/>
      <c r="D298" s="175" t="s">
        <v>182</v>
      </c>
      <c r="E298" s="176" t="s">
        <v>1</v>
      </c>
      <c r="F298" s="177" t="s">
        <v>304</v>
      </c>
      <c r="H298" s="178">
        <v>11</v>
      </c>
      <c r="I298" s="179"/>
      <c r="L298" s="174"/>
      <c r="M298" s="180"/>
      <c r="T298" s="181"/>
      <c r="AT298" s="176" t="s">
        <v>182</v>
      </c>
      <c r="AU298" s="176" t="s">
        <v>113</v>
      </c>
      <c r="AV298" s="12" t="s">
        <v>113</v>
      </c>
      <c r="AW298" s="12" t="s">
        <v>31</v>
      </c>
      <c r="AX298" s="12" t="s">
        <v>77</v>
      </c>
      <c r="AY298" s="176" t="s">
        <v>174</v>
      </c>
    </row>
    <row r="299" spans="2:51" s="12" customFormat="1">
      <c r="B299" s="174"/>
      <c r="D299" s="175" t="s">
        <v>182</v>
      </c>
      <c r="E299" s="176" t="s">
        <v>1</v>
      </c>
      <c r="F299" s="177" t="s">
        <v>305</v>
      </c>
      <c r="H299" s="178">
        <v>-0.9</v>
      </c>
      <c r="I299" s="179"/>
      <c r="L299" s="174"/>
      <c r="M299" s="180"/>
      <c r="T299" s="181"/>
      <c r="AT299" s="176" t="s">
        <v>182</v>
      </c>
      <c r="AU299" s="176" t="s">
        <v>113</v>
      </c>
      <c r="AV299" s="12" t="s">
        <v>113</v>
      </c>
      <c r="AW299" s="12" t="s">
        <v>31</v>
      </c>
      <c r="AX299" s="12" t="s">
        <v>77</v>
      </c>
      <c r="AY299" s="176" t="s">
        <v>174</v>
      </c>
    </row>
    <row r="300" spans="2:51" s="12" customFormat="1">
      <c r="B300" s="174"/>
      <c r="D300" s="175" t="s">
        <v>182</v>
      </c>
      <c r="E300" s="176" t="s">
        <v>1</v>
      </c>
      <c r="F300" s="177" t="s">
        <v>306</v>
      </c>
      <c r="H300" s="178">
        <v>-7.0000000000000007E-2</v>
      </c>
      <c r="I300" s="179"/>
      <c r="L300" s="174"/>
      <c r="M300" s="180"/>
      <c r="T300" s="181"/>
      <c r="AT300" s="176" t="s">
        <v>182</v>
      </c>
      <c r="AU300" s="176" t="s">
        <v>113</v>
      </c>
      <c r="AV300" s="12" t="s">
        <v>113</v>
      </c>
      <c r="AW300" s="12" t="s">
        <v>31</v>
      </c>
      <c r="AX300" s="12" t="s">
        <v>77</v>
      </c>
      <c r="AY300" s="176" t="s">
        <v>174</v>
      </c>
    </row>
    <row r="301" spans="2:51" s="14" customFormat="1">
      <c r="B301" s="189"/>
      <c r="D301" s="175" t="s">
        <v>182</v>
      </c>
      <c r="E301" s="190" t="s">
        <v>1</v>
      </c>
      <c r="F301" s="191" t="s">
        <v>307</v>
      </c>
      <c r="H301" s="190" t="s">
        <v>1</v>
      </c>
      <c r="I301" s="192"/>
      <c r="L301" s="189"/>
      <c r="M301" s="193"/>
      <c r="T301" s="194"/>
      <c r="AT301" s="190" t="s">
        <v>182</v>
      </c>
      <c r="AU301" s="190" t="s">
        <v>113</v>
      </c>
      <c r="AV301" s="14" t="s">
        <v>85</v>
      </c>
      <c r="AW301" s="14" t="s">
        <v>31</v>
      </c>
      <c r="AX301" s="14" t="s">
        <v>77</v>
      </c>
      <c r="AY301" s="190" t="s">
        <v>174</v>
      </c>
    </row>
    <row r="302" spans="2:51" s="14" customFormat="1">
      <c r="B302" s="189"/>
      <c r="D302" s="175" t="s">
        <v>182</v>
      </c>
      <c r="E302" s="190" t="s">
        <v>1</v>
      </c>
      <c r="F302" s="191" t="s">
        <v>229</v>
      </c>
      <c r="H302" s="190" t="s">
        <v>1</v>
      </c>
      <c r="I302" s="192"/>
      <c r="L302" s="189"/>
      <c r="M302" s="193"/>
      <c r="T302" s="194"/>
      <c r="AT302" s="190" t="s">
        <v>182</v>
      </c>
      <c r="AU302" s="190" t="s">
        <v>113</v>
      </c>
      <c r="AV302" s="14" t="s">
        <v>85</v>
      </c>
      <c r="AW302" s="14" t="s">
        <v>31</v>
      </c>
      <c r="AX302" s="14" t="s">
        <v>77</v>
      </c>
      <c r="AY302" s="190" t="s">
        <v>174</v>
      </c>
    </row>
    <row r="303" spans="2:51" s="12" customFormat="1">
      <c r="B303" s="174"/>
      <c r="D303" s="175" t="s">
        <v>182</v>
      </c>
      <c r="E303" s="176" t="s">
        <v>1</v>
      </c>
      <c r="F303" s="177" t="s">
        <v>308</v>
      </c>
      <c r="H303" s="178">
        <v>9.3059999999999992</v>
      </c>
      <c r="I303" s="179"/>
      <c r="L303" s="174"/>
      <c r="M303" s="180"/>
      <c r="T303" s="181"/>
      <c r="AT303" s="176" t="s">
        <v>182</v>
      </c>
      <c r="AU303" s="176" t="s">
        <v>113</v>
      </c>
      <c r="AV303" s="12" t="s">
        <v>113</v>
      </c>
      <c r="AW303" s="12" t="s">
        <v>31</v>
      </c>
      <c r="AX303" s="12" t="s">
        <v>77</v>
      </c>
      <c r="AY303" s="176" t="s">
        <v>174</v>
      </c>
    </row>
    <row r="304" spans="2:51" s="12" customFormat="1">
      <c r="B304" s="174"/>
      <c r="D304" s="175" t="s">
        <v>182</v>
      </c>
      <c r="E304" s="176" t="s">
        <v>1</v>
      </c>
      <c r="F304" s="177" t="s">
        <v>306</v>
      </c>
      <c r="H304" s="178">
        <v>-7.0000000000000007E-2</v>
      </c>
      <c r="I304" s="179"/>
      <c r="L304" s="174"/>
      <c r="M304" s="180"/>
      <c r="T304" s="181"/>
      <c r="AT304" s="176" t="s">
        <v>182</v>
      </c>
      <c r="AU304" s="176" t="s">
        <v>113</v>
      </c>
      <c r="AV304" s="12" t="s">
        <v>113</v>
      </c>
      <c r="AW304" s="12" t="s">
        <v>31</v>
      </c>
      <c r="AX304" s="12" t="s">
        <v>77</v>
      </c>
      <c r="AY304" s="176" t="s">
        <v>174</v>
      </c>
    </row>
    <row r="305" spans="2:51" s="12" customFormat="1">
      <c r="B305" s="174"/>
      <c r="D305" s="175" t="s">
        <v>182</v>
      </c>
      <c r="E305" s="176" t="s">
        <v>1</v>
      </c>
      <c r="F305" s="177" t="s">
        <v>309</v>
      </c>
      <c r="H305" s="178">
        <v>-0.36</v>
      </c>
      <c r="I305" s="179"/>
      <c r="L305" s="174"/>
      <c r="M305" s="180"/>
      <c r="T305" s="181"/>
      <c r="AT305" s="176" t="s">
        <v>182</v>
      </c>
      <c r="AU305" s="176" t="s">
        <v>113</v>
      </c>
      <c r="AV305" s="12" t="s">
        <v>113</v>
      </c>
      <c r="AW305" s="12" t="s">
        <v>31</v>
      </c>
      <c r="AX305" s="12" t="s">
        <v>77</v>
      </c>
      <c r="AY305" s="176" t="s">
        <v>174</v>
      </c>
    </row>
    <row r="306" spans="2:51" s="12" customFormat="1">
      <c r="B306" s="174"/>
      <c r="D306" s="175" t="s">
        <v>182</v>
      </c>
      <c r="E306" s="176" t="s">
        <v>1</v>
      </c>
      <c r="F306" s="177" t="s">
        <v>310</v>
      </c>
      <c r="H306" s="178">
        <v>0.36</v>
      </c>
      <c r="I306" s="179"/>
      <c r="L306" s="174"/>
      <c r="M306" s="180"/>
      <c r="T306" s="181"/>
      <c r="AT306" s="176" t="s">
        <v>182</v>
      </c>
      <c r="AU306" s="176" t="s">
        <v>113</v>
      </c>
      <c r="AV306" s="12" t="s">
        <v>113</v>
      </c>
      <c r="AW306" s="12" t="s">
        <v>31</v>
      </c>
      <c r="AX306" s="12" t="s">
        <v>77</v>
      </c>
      <c r="AY306" s="176" t="s">
        <v>174</v>
      </c>
    </row>
    <row r="307" spans="2:51" s="14" customFormat="1">
      <c r="B307" s="189"/>
      <c r="D307" s="175" t="s">
        <v>182</v>
      </c>
      <c r="E307" s="190" t="s">
        <v>1</v>
      </c>
      <c r="F307" s="191" t="s">
        <v>263</v>
      </c>
      <c r="H307" s="190" t="s">
        <v>1</v>
      </c>
      <c r="I307" s="192"/>
      <c r="L307" s="189"/>
      <c r="M307" s="193"/>
      <c r="T307" s="194"/>
      <c r="AT307" s="190" t="s">
        <v>182</v>
      </c>
      <c r="AU307" s="190" t="s">
        <v>113</v>
      </c>
      <c r="AV307" s="14" t="s">
        <v>85</v>
      </c>
      <c r="AW307" s="14" t="s">
        <v>31</v>
      </c>
      <c r="AX307" s="14" t="s">
        <v>77</v>
      </c>
      <c r="AY307" s="190" t="s">
        <v>174</v>
      </c>
    </row>
    <row r="308" spans="2:51" s="14" customFormat="1">
      <c r="B308" s="189"/>
      <c r="D308" s="175" t="s">
        <v>182</v>
      </c>
      <c r="E308" s="190" t="s">
        <v>1</v>
      </c>
      <c r="F308" s="191" t="s">
        <v>229</v>
      </c>
      <c r="H308" s="190" t="s">
        <v>1</v>
      </c>
      <c r="I308" s="192"/>
      <c r="L308" s="189"/>
      <c r="M308" s="193"/>
      <c r="T308" s="194"/>
      <c r="AT308" s="190" t="s">
        <v>182</v>
      </c>
      <c r="AU308" s="190" t="s">
        <v>113</v>
      </c>
      <c r="AV308" s="14" t="s">
        <v>85</v>
      </c>
      <c r="AW308" s="14" t="s">
        <v>31</v>
      </c>
      <c r="AX308" s="14" t="s">
        <v>77</v>
      </c>
      <c r="AY308" s="190" t="s">
        <v>174</v>
      </c>
    </row>
    <row r="309" spans="2:51" s="12" customFormat="1">
      <c r="B309" s="174"/>
      <c r="D309" s="175" t="s">
        <v>182</v>
      </c>
      <c r="E309" s="176" t="s">
        <v>1</v>
      </c>
      <c r="F309" s="177" t="s">
        <v>311</v>
      </c>
      <c r="H309" s="178">
        <v>33.06</v>
      </c>
      <c r="I309" s="179"/>
      <c r="L309" s="174"/>
      <c r="M309" s="180"/>
      <c r="T309" s="181"/>
      <c r="AT309" s="176" t="s">
        <v>182</v>
      </c>
      <c r="AU309" s="176" t="s">
        <v>113</v>
      </c>
      <c r="AV309" s="12" t="s">
        <v>113</v>
      </c>
      <c r="AW309" s="12" t="s">
        <v>31</v>
      </c>
      <c r="AX309" s="12" t="s">
        <v>77</v>
      </c>
      <c r="AY309" s="176" t="s">
        <v>174</v>
      </c>
    </row>
    <row r="310" spans="2:51" s="12" customFormat="1">
      <c r="B310" s="174"/>
      <c r="D310" s="175" t="s">
        <v>182</v>
      </c>
      <c r="E310" s="176" t="s">
        <v>1</v>
      </c>
      <c r="F310" s="177" t="s">
        <v>312</v>
      </c>
      <c r="H310" s="178">
        <v>-0.99</v>
      </c>
      <c r="I310" s="179"/>
      <c r="L310" s="174"/>
      <c r="M310" s="180"/>
      <c r="T310" s="181"/>
      <c r="AT310" s="176" t="s">
        <v>182</v>
      </c>
      <c r="AU310" s="176" t="s">
        <v>113</v>
      </c>
      <c r="AV310" s="12" t="s">
        <v>113</v>
      </c>
      <c r="AW310" s="12" t="s">
        <v>31</v>
      </c>
      <c r="AX310" s="12" t="s">
        <v>77</v>
      </c>
      <c r="AY310" s="176" t="s">
        <v>174</v>
      </c>
    </row>
    <row r="311" spans="2:51" s="12" customFormat="1">
      <c r="B311" s="174"/>
      <c r="D311" s="175" t="s">
        <v>182</v>
      </c>
      <c r="E311" s="176" t="s">
        <v>1</v>
      </c>
      <c r="F311" s="177" t="s">
        <v>313</v>
      </c>
      <c r="H311" s="178">
        <v>-0.56000000000000005</v>
      </c>
      <c r="I311" s="179"/>
      <c r="L311" s="174"/>
      <c r="M311" s="180"/>
      <c r="T311" s="181"/>
      <c r="AT311" s="176" t="s">
        <v>182</v>
      </c>
      <c r="AU311" s="176" t="s">
        <v>113</v>
      </c>
      <c r="AV311" s="12" t="s">
        <v>113</v>
      </c>
      <c r="AW311" s="12" t="s">
        <v>31</v>
      </c>
      <c r="AX311" s="12" t="s">
        <v>77</v>
      </c>
      <c r="AY311" s="176" t="s">
        <v>174</v>
      </c>
    </row>
    <row r="312" spans="2:51" s="12" customFormat="1">
      <c r="B312" s="174"/>
      <c r="D312" s="175" t="s">
        <v>182</v>
      </c>
      <c r="E312" s="176" t="s">
        <v>1</v>
      </c>
      <c r="F312" s="177" t="s">
        <v>314</v>
      </c>
      <c r="H312" s="178">
        <v>-0.36</v>
      </c>
      <c r="I312" s="179"/>
      <c r="L312" s="174"/>
      <c r="M312" s="180"/>
      <c r="T312" s="181"/>
      <c r="AT312" s="176" t="s">
        <v>182</v>
      </c>
      <c r="AU312" s="176" t="s">
        <v>113</v>
      </c>
      <c r="AV312" s="12" t="s">
        <v>113</v>
      </c>
      <c r="AW312" s="12" t="s">
        <v>31</v>
      </c>
      <c r="AX312" s="12" t="s">
        <v>77</v>
      </c>
      <c r="AY312" s="176" t="s">
        <v>174</v>
      </c>
    </row>
    <row r="313" spans="2:51" s="12" customFormat="1">
      <c r="B313" s="174"/>
      <c r="D313" s="175" t="s">
        <v>182</v>
      </c>
      <c r="E313" s="176" t="s">
        <v>1</v>
      </c>
      <c r="F313" s="177" t="s">
        <v>310</v>
      </c>
      <c r="H313" s="178">
        <v>0.36</v>
      </c>
      <c r="I313" s="179"/>
      <c r="L313" s="174"/>
      <c r="M313" s="180"/>
      <c r="T313" s="181"/>
      <c r="AT313" s="176" t="s">
        <v>182</v>
      </c>
      <c r="AU313" s="176" t="s">
        <v>113</v>
      </c>
      <c r="AV313" s="12" t="s">
        <v>113</v>
      </c>
      <c r="AW313" s="12" t="s">
        <v>31</v>
      </c>
      <c r="AX313" s="12" t="s">
        <v>77</v>
      </c>
      <c r="AY313" s="176" t="s">
        <v>174</v>
      </c>
    </row>
    <row r="314" spans="2:51" s="12" customFormat="1">
      <c r="B314" s="174"/>
      <c r="D314" s="175" t="s">
        <v>182</v>
      </c>
      <c r="E314" s="176" t="s">
        <v>1</v>
      </c>
      <c r="F314" s="177" t="s">
        <v>315</v>
      </c>
      <c r="H314" s="178">
        <v>-3.8159999999999998</v>
      </c>
      <c r="I314" s="179"/>
      <c r="L314" s="174"/>
      <c r="M314" s="180"/>
      <c r="T314" s="181"/>
      <c r="AT314" s="176" t="s">
        <v>182</v>
      </c>
      <c r="AU314" s="176" t="s">
        <v>113</v>
      </c>
      <c r="AV314" s="12" t="s">
        <v>113</v>
      </c>
      <c r="AW314" s="12" t="s">
        <v>31</v>
      </c>
      <c r="AX314" s="12" t="s">
        <v>77</v>
      </c>
      <c r="AY314" s="176" t="s">
        <v>174</v>
      </c>
    </row>
    <row r="315" spans="2:51" s="12" customFormat="1">
      <c r="B315" s="174"/>
      <c r="D315" s="175" t="s">
        <v>182</v>
      </c>
      <c r="E315" s="176" t="s">
        <v>1</v>
      </c>
      <c r="F315" s="177" t="s">
        <v>316</v>
      </c>
      <c r="H315" s="178">
        <v>1.1879999999999999</v>
      </c>
      <c r="I315" s="179"/>
      <c r="L315" s="174"/>
      <c r="M315" s="180"/>
      <c r="T315" s="181"/>
      <c r="AT315" s="176" t="s">
        <v>182</v>
      </c>
      <c r="AU315" s="176" t="s">
        <v>113</v>
      </c>
      <c r="AV315" s="12" t="s">
        <v>113</v>
      </c>
      <c r="AW315" s="12" t="s">
        <v>31</v>
      </c>
      <c r="AX315" s="12" t="s">
        <v>77</v>
      </c>
      <c r="AY315" s="176" t="s">
        <v>174</v>
      </c>
    </row>
    <row r="316" spans="2:51" s="14" customFormat="1">
      <c r="B316" s="189"/>
      <c r="D316" s="175" t="s">
        <v>182</v>
      </c>
      <c r="E316" s="190" t="s">
        <v>1</v>
      </c>
      <c r="F316" s="191" t="s">
        <v>317</v>
      </c>
      <c r="H316" s="190" t="s">
        <v>1</v>
      </c>
      <c r="I316" s="192"/>
      <c r="L316" s="189"/>
      <c r="M316" s="193"/>
      <c r="T316" s="194"/>
      <c r="AT316" s="190" t="s">
        <v>182</v>
      </c>
      <c r="AU316" s="190" t="s">
        <v>113</v>
      </c>
      <c r="AV316" s="14" t="s">
        <v>85</v>
      </c>
      <c r="AW316" s="14" t="s">
        <v>31</v>
      </c>
      <c r="AX316" s="14" t="s">
        <v>77</v>
      </c>
      <c r="AY316" s="190" t="s">
        <v>174</v>
      </c>
    </row>
    <row r="317" spans="2:51" s="14" customFormat="1">
      <c r="B317" s="189"/>
      <c r="D317" s="175" t="s">
        <v>182</v>
      </c>
      <c r="E317" s="190" t="s">
        <v>1</v>
      </c>
      <c r="F317" s="191" t="s">
        <v>318</v>
      </c>
      <c r="H317" s="190" t="s">
        <v>1</v>
      </c>
      <c r="I317" s="192"/>
      <c r="L317" s="189"/>
      <c r="M317" s="193"/>
      <c r="T317" s="194"/>
      <c r="AT317" s="190" t="s">
        <v>182</v>
      </c>
      <c r="AU317" s="190" t="s">
        <v>113</v>
      </c>
      <c r="AV317" s="14" t="s">
        <v>85</v>
      </c>
      <c r="AW317" s="14" t="s">
        <v>31</v>
      </c>
      <c r="AX317" s="14" t="s">
        <v>77</v>
      </c>
      <c r="AY317" s="190" t="s">
        <v>174</v>
      </c>
    </row>
    <row r="318" spans="2:51" s="12" customFormat="1">
      <c r="B318" s="174"/>
      <c r="D318" s="175" t="s">
        <v>182</v>
      </c>
      <c r="E318" s="176" t="s">
        <v>1</v>
      </c>
      <c r="F318" s="177" t="s">
        <v>319</v>
      </c>
      <c r="H318" s="178">
        <v>79.81</v>
      </c>
      <c r="I318" s="179"/>
      <c r="L318" s="174"/>
      <c r="M318" s="180"/>
      <c r="T318" s="181"/>
      <c r="AT318" s="176" t="s">
        <v>182</v>
      </c>
      <c r="AU318" s="176" t="s">
        <v>113</v>
      </c>
      <c r="AV318" s="12" t="s">
        <v>113</v>
      </c>
      <c r="AW318" s="12" t="s">
        <v>31</v>
      </c>
      <c r="AX318" s="12" t="s">
        <v>77</v>
      </c>
      <c r="AY318" s="176" t="s">
        <v>174</v>
      </c>
    </row>
    <row r="319" spans="2:51" s="12" customFormat="1">
      <c r="B319" s="174"/>
      <c r="D319" s="175" t="s">
        <v>182</v>
      </c>
      <c r="E319" s="176" t="s">
        <v>1</v>
      </c>
      <c r="F319" s="177" t="s">
        <v>320</v>
      </c>
      <c r="H319" s="178">
        <v>-13.073</v>
      </c>
      <c r="I319" s="179"/>
      <c r="L319" s="174"/>
      <c r="M319" s="180"/>
      <c r="T319" s="181"/>
      <c r="AT319" s="176" t="s">
        <v>182</v>
      </c>
      <c r="AU319" s="176" t="s">
        <v>113</v>
      </c>
      <c r="AV319" s="12" t="s">
        <v>113</v>
      </c>
      <c r="AW319" s="12" t="s">
        <v>31</v>
      </c>
      <c r="AX319" s="12" t="s">
        <v>77</v>
      </c>
      <c r="AY319" s="176" t="s">
        <v>174</v>
      </c>
    </row>
    <row r="320" spans="2:51" s="12" customFormat="1">
      <c r="B320" s="174"/>
      <c r="D320" s="175" t="s">
        <v>182</v>
      </c>
      <c r="E320" s="176" t="s">
        <v>1</v>
      </c>
      <c r="F320" s="177" t="s">
        <v>321</v>
      </c>
      <c r="H320" s="178">
        <v>2.6040000000000001</v>
      </c>
      <c r="I320" s="179"/>
      <c r="L320" s="174"/>
      <c r="M320" s="180"/>
      <c r="T320" s="181"/>
      <c r="AT320" s="176" t="s">
        <v>182</v>
      </c>
      <c r="AU320" s="176" t="s">
        <v>113</v>
      </c>
      <c r="AV320" s="12" t="s">
        <v>113</v>
      </c>
      <c r="AW320" s="12" t="s">
        <v>31</v>
      </c>
      <c r="AX320" s="12" t="s">
        <v>77</v>
      </c>
      <c r="AY320" s="176" t="s">
        <v>174</v>
      </c>
    </row>
    <row r="321" spans="2:65" s="15" customFormat="1">
      <c r="B321" s="195"/>
      <c r="D321" s="175" t="s">
        <v>182</v>
      </c>
      <c r="E321" s="196" t="s">
        <v>1</v>
      </c>
      <c r="F321" s="197" t="s">
        <v>218</v>
      </c>
      <c r="H321" s="198">
        <v>517.54700000000003</v>
      </c>
      <c r="I321" s="199"/>
      <c r="L321" s="195"/>
      <c r="M321" s="200"/>
      <c r="T321" s="201"/>
      <c r="AT321" s="196" t="s">
        <v>182</v>
      </c>
      <c r="AU321" s="196" t="s">
        <v>113</v>
      </c>
      <c r="AV321" s="15" t="s">
        <v>175</v>
      </c>
      <c r="AW321" s="15" t="s">
        <v>31</v>
      </c>
      <c r="AX321" s="15" t="s">
        <v>77</v>
      </c>
      <c r="AY321" s="196" t="s">
        <v>174</v>
      </c>
    </row>
    <row r="322" spans="2:65" s="13" customFormat="1">
      <c r="B322" s="182"/>
      <c r="D322" s="175" t="s">
        <v>182</v>
      </c>
      <c r="E322" s="183" t="s">
        <v>1</v>
      </c>
      <c r="F322" s="184" t="s">
        <v>185</v>
      </c>
      <c r="H322" s="185">
        <v>528.54700000000003</v>
      </c>
      <c r="I322" s="186"/>
      <c r="L322" s="182"/>
      <c r="M322" s="187"/>
      <c r="T322" s="188"/>
      <c r="AT322" s="183" t="s">
        <v>182</v>
      </c>
      <c r="AU322" s="183" t="s">
        <v>113</v>
      </c>
      <c r="AV322" s="13" t="s">
        <v>124</v>
      </c>
      <c r="AW322" s="13" t="s">
        <v>31</v>
      </c>
      <c r="AX322" s="13" t="s">
        <v>85</v>
      </c>
      <c r="AY322" s="183" t="s">
        <v>174</v>
      </c>
    </row>
    <row r="323" spans="2:65" s="1" customFormat="1" ht="24.2" customHeight="1">
      <c r="B323" s="34"/>
      <c r="C323" s="162" t="s">
        <v>322</v>
      </c>
      <c r="D323" s="162" t="s">
        <v>177</v>
      </c>
      <c r="E323" s="163" t="s">
        <v>323</v>
      </c>
      <c r="F323" s="164" t="s">
        <v>324</v>
      </c>
      <c r="G323" s="165" t="s">
        <v>325</v>
      </c>
      <c r="H323" s="166">
        <v>0.192</v>
      </c>
      <c r="I323" s="167"/>
      <c r="J323" s="168">
        <f>ROUND(I323*H323,2)</f>
        <v>0</v>
      </c>
      <c r="K323" s="169"/>
      <c r="L323" s="34"/>
      <c r="M323" s="170" t="s">
        <v>1</v>
      </c>
      <c r="N323" s="136" t="s">
        <v>43</v>
      </c>
      <c r="P323" s="171">
        <f>O323*H323</f>
        <v>0</v>
      </c>
      <c r="Q323" s="171">
        <v>2.0952500000000001</v>
      </c>
      <c r="R323" s="171">
        <f>Q323*H323</f>
        <v>0.40228800000000003</v>
      </c>
      <c r="S323" s="171">
        <v>0</v>
      </c>
      <c r="T323" s="172">
        <f>S323*H323</f>
        <v>0</v>
      </c>
      <c r="AR323" s="173" t="s">
        <v>124</v>
      </c>
      <c r="AT323" s="173" t="s">
        <v>177</v>
      </c>
      <c r="AU323" s="173" t="s">
        <v>113</v>
      </c>
      <c r="AY323" s="17" t="s">
        <v>174</v>
      </c>
      <c r="BE323" s="99">
        <f>IF(N323="základná",J323,0)</f>
        <v>0</v>
      </c>
      <c r="BF323" s="99">
        <f>IF(N323="znížená",J323,0)</f>
        <v>0</v>
      </c>
      <c r="BG323" s="99">
        <f>IF(N323="zákl. prenesená",J323,0)</f>
        <v>0</v>
      </c>
      <c r="BH323" s="99">
        <f>IF(N323="zníž. prenesená",J323,0)</f>
        <v>0</v>
      </c>
      <c r="BI323" s="99">
        <f>IF(N323="nulová",J323,0)</f>
        <v>0</v>
      </c>
      <c r="BJ323" s="17" t="s">
        <v>113</v>
      </c>
      <c r="BK323" s="99">
        <f>ROUND(I323*H323,2)</f>
        <v>0</v>
      </c>
      <c r="BL323" s="17" t="s">
        <v>124</v>
      </c>
      <c r="BM323" s="173" t="s">
        <v>326</v>
      </c>
    </row>
    <row r="324" spans="2:65" s="14" customFormat="1">
      <c r="B324" s="189"/>
      <c r="D324" s="175" t="s">
        <v>182</v>
      </c>
      <c r="E324" s="190" t="s">
        <v>1</v>
      </c>
      <c r="F324" s="191" t="s">
        <v>327</v>
      </c>
      <c r="H324" s="190" t="s">
        <v>1</v>
      </c>
      <c r="I324" s="192"/>
      <c r="L324" s="189"/>
      <c r="M324" s="193"/>
      <c r="T324" s="194"/>
      <c r="AT324" s="190" t="s">
        <v>182</v>
      </c>
      <c r="AU324" s="190" t="s">
        <v>113</v>
      </c>
      <c r="AV324" s="14" t="s">
        <v>85</v>
      </c>
      <c r="AW324" s="14" t="s">
        <v>31</v>
      </c>
      <c r="AX324" s="14" t="s">
        <v>77</v>
      </c>
      <c r="AY324" s="190" t="s">
        <v>174</v>
      </c>
    </row>
    <row r="325" spans="2:65" s="12" customFormat="1">
      <c r="B325" s="174"/>
      <c r="D325" s="175" t="s">
        <v>182</v>
      </c>
      <c r="E325" s="176" t="s">
        <v>1</v>
      </c>
      <c r="F325" s="177" t="s">
        <v>328</v>
      </c>
      <c r="H325" s="178">
        <v>8.5999999999999993E-2</v>
      </c>
      <c r="I325" s="179"/>
      <c r="L325" s="174"/>
      <c r="M325" s="180"/>
      <c r="T325" s="181"/>
      <c r="AT325" s="176" t="s">
        <v>182</v>
      </c>
      <c r="AU325" s="176" t="s">
        <v>113</v>
      </c>
      <c r="AV325" s="12" t="s">
        <v>113</v>
      </c>
      <c r="AW325" s="12" t="s">
        <v>31</v>
      </c>
      <c r="AX325" s="12" t="s">
        <v>77</v>
      </c>
      <c r="AY325" s="176" t="s">
        <v>174</v>
      </c>
    </row>
    <row r="326" spans="2:65" s="12" customFormat="1">
      <c r="B326" s="174"/>
      <c r="D326" s="175" t="s">
        <v>182</v>
      </c>
      <c r="E326" s="176" t="s">
        <v>1</v>
      </c>
      <c r="F326" s="177" t="s">
        <v>329</v>
      </c>
      <c r="H326" s="178">
        <v>5.2999999999999999E-2</v>
      </c>
      <c r="I326" s="179"/>
      <c r="L326" s="174"/>
      <c r="M326" s="180"/>
      <c r="T326" s="181"/>
      <c r="AT326" s="176" t="s">
        <v>182</v>
      </c>
      <c r="AU326" s="176" t="s">
        <v>113</v>
      </c>
      <c r="AV326" s="12" t="s">
        <v>113</v>
      </c>
      <c r="AW326" s="12" t="s">
        <v>31</v>
      </c>
      <c r="AX326" s="12" t="s">
        <v>77</v>
      </c>
      <c r="AY326" s="176" t="s">
        <v>174</v>
      </c>
    </row>
    <row r="327" spans="2:65" s="12" customFormat="1">
      <c r="B327" s="174"/>
      <c r="D327" s="175" t="s">
        <v>182</v>
      </c>
      <c r="E327" s="176" t="s">
        <v>1</v>
      </c>
      <c r="F327" s="177" t="s">
        <v>330</v>
      </c>
      <c r="H327" s="178">
        <v>6.0000000000000001E-3</v>
      </c>
      <c r="I327" s="179"/>
      <c r="L327" s="174"/>
      <c r="M327" s="180"/>
      <c r="T327" s="181"/>
      <c r="AT327" s="176" t="s">
        <v>182</v>
      </c>
      <c r="AU327" s="176" t="s">
        <v>113</v>
      </c>
      <c r="AV327" s="12" t="s">
        <v>113</v>
      </c>
      <c r="AW327" s="12" t="s">
        <v>31</v>
      </c>
      <c r="AX327" s="12" t="s">
        <v>77</v>
      </c>
      <c r="AY327" s="176" t="s">
        <v>174</v>
      </c>
    </row>
    <row r="328" spans="2:65" s="14" customFormat="1">
      <c r="B328" s="189"/>
      <c r="D328" s="175" t="s">
        <v>182</v>
      </c>
      <c r="E328" s="190" t="s">
        <v>1</v>
      </c>
      <c r="F328" s="191" t="s">
        <v>331</v>
      </c>
      <c r="H328" s="190" t="s">
        <v>1</v>
      </c>
      <c r="I328" s="192"/>
      <c r="L328" s="189"/>
      <c r="M328" s="193"/>
      <c r="T328" s="194"/>
      <c r="AT328" s="190" t="s">
        <v>182</v>
      </c>
      <c r="AU328" s="190" t="s">
        <v>113</v>
      </c>
      <c r="AV328" s="14" t="s">
        <v>85</v>
      </c>
      <c r="AW328" s="14" t="s">
        <v>31</v>
      </c>
      <c r="AX328" s="14" t="s">
        <v>77</v>
      </c>
      <c r="AY328" s="190" t="s">
        <v>174</v>
      </c>
    </row>
    <row r="329" spans="2:65" s="12" customFormat="1">
      <c r="B329" s="174"/>
      <c r="D329" s="175" t="s">
        <v>182</v>
      </c>
      <c r="E329" s="176" t="s">
        <v>1</v>
      </c>
      <c r="F329" s="177" t="s">
        <v>332</v>
      </c>
      <c r="H329" s="178">
        <v>0.03</v>
      </c>
      <c r="I329" s="179"/>
      <c r="L329" s="174"/>
      <c r="M329" s="180"/>
      <c r="T329" s="181"/>
      <c r="AT329" s="176" t="s">
        <v>182</v>
      </c>
      <c r="AU329" s="176" t="s">
        <v>113</v>
      </c>
      <c r="AV329" s="12" t="s">
        <v>113</v>
      </c>
      <c r="AW329" s="12" t="s">
        <v>31</v>
      </c>
      <c r="AX329" s="12" t="s">
        <v>77</v>
      </c>
      <c r="AY329" s="176" t="s">
        <v>174</v>
      </c>
    </row>
    <row r="330" spans="2:65" s="12" customFormat="1">
      <c r="B330" s="174"/>
      <c r="D330" s="175" t="s">
        <v>182</v>
      </c>
      <c r="E330" s="176" t="s">
        <v>1</v>
      </c>
      <c r="F330" s="177" t="s">
        <v>333</v>
      </c>
      <c r="H330" s="178">
        <v>1.7000000000000001E-2</v>
      </c>
      <c r="I330" s="179"/>
      <c r="L330" s="174"/>
      <c r="M330" s="180"/>
      <c r="T330" s="181"/>
      <c r="AT330" s="176" t="s">
        <v>182</v>
      </c>
      <c r="AU330" s="176" t="s">
        <v>113</v>
      </c>
      <c r="AV330" s="12" t="s">
        <v>113</v>
      </c>
      <c r="AW330" s="12" t="s">
        <v>31</v>
      </c>
      <c r="AX330" s="12" t="s">
        <v>77</v>
      </c>
      <c r="AY330" s="176" t="s">
        <v>174</v>
      </c>
    </row>
    <row r="331" spans="2:65" s="13" customFormat="1">
      <c r="B331" s="182"/>
      <c r="D331" s="175" t="s">
        <v>182</v>
      </c>
      <c r="E331" s="183" t="s">
        <v>1</v>
      </c>
      <c r="F331" s="184" t="s">
        <v>185</v>
      </c>
      <c r="H331" s="185">
        <v>0.192</v>
      </c>
      <c r="I331" s="186"/>
      <c r="L331" s="182"/>
      <c r="M331" s="187"/>
      <c r="T331" s="188"/>
      <c r="AT331" s="183" t="s">
        <v>182</v>
      </c>
      <c r="AU331" s="183" t="s">
        <v>113</v>
      </c>
      <c r="AV331" s="13" t="s">
        <v>124</v>
      </c>
      <c r="AW331" s="13" t="s">
        <v>31</v>
      </c>
      <c r="AX331" s="13" t="s">
        <v>85</v>
      </c>
      <c r="AY331" s="183" t="s">
        <v>174</v>
      </c>
    </row>
    <row r="332" spans="2:65" s="1" customFormat="1" ht="24.2" customHeight="1">
      <c r="B332" s="34"/>
      <c r="C332" s="162" t="s">
        <v>334</v>
      </c>
      <c r="D332" s="162" t="s">
        <v>177</v>
      </c>
      <c r="E332" s="163" t="s">
        <v>335</v>
      </c>
      <c r="F332" s="164" t="s">
        <v>336</v>
      </c>
      <c r="G332" s="165" t="s">
        <v>180</v>
      </c>
      <c r="H332" s="166">
        <v>137</v>
      </c>
      <c r="I332" s="167"/>
      <c r="J332" s="168">
        <f>ROUND(I332*H332,2)</f>
        <v>0</v>
      </c>
      <c r="K332" s="169"/>
      <c r="L332" s="34"/>
      <c r="M332" s="170" t="s">
        <v>1</v>
      </c>
      <c r="N332" s="136" t="s">
        <v>43</v>
      </c>
      <c r="P332" s="171">
        <f>O332*H332</f>
        <v>0</v>
      </c>
      <c r="Q332" s="171">
        <v>0</v>
      </c>
      <c r="R332" s="171">
        <f>Q332*H332</f>
        <v>0</v>
      </c>
      <c r="S332" s="171">
        <v>0</v>
      </c>
      <c r="T332" s="172">
        <f>S332*H332</f>
        <v>0</v>
      </c>
      <c r="AR332" s="173" t="s">
        <v>124</v>
      </c>
      <c r="AT332" s="173" t="s">
        <v>177</v>
      </c>
      <c r="AU332" s="173" t="s">
        <v>113</v>
      </c>
      <c r="AY332" s="17" t="s">
        <v>174</v>
      </c>
      <c r="BE332" s="99">
        <f>IF(N332="základná",J332,0)</f>
        <v>0</v>
      </c>
      <c r="BF332" s="99">
        <f>IF(N332="znížená",J332,0)</f>
        <v>0</v>
      </c>
      <c r="BG332" s="99">
        <f>IF(N332="zákl. prenesená",J332,0)</f>
        <v>0</v>
      </c>
      <c r="BH332" s="99">
        <f>IF(N332="zníž. prenesená",J332,0)</f>
        <v>0</v>
      </c>
      <c r="BI332" s="99">
        <f>IF(N332="nulová",J332,0)</f>
        <v>0</v>
      </c>
      <c r="BJ332" s="17" t="s">
        <v>113</v>
      </c>
      <c r="BK332" s="99">
        <f>ROUND(I332*H332,2)</f>
        <v>0</v>
      </c>
      <c r="BL332" s="17" t="s">
        <v>124</v>
      </c>
      <c r="BM332" s="173" t="s">
        <v>337</v>
      </c>
    </row>
    <row r="333" spans="2:65" s="12" customFormat="1">
      <c r="B333" s="174"/>
      <c r="D333" s="175" t="s">
        <v>182</v>
      </c>
      <c r="E333" s="176" t="s">
        <v>1</v>
      </c>
      <c r="F333" s="177" t="s">
        <v>119</v>
      </c>
      <c r="H333" s="178">
        <v>62</v>
      </c>
      <c r="I333" s="179"/>
      <c r="L333" s="174"/>
      <c r="M333" s="180"/>
      <c r="T333" s="181"/>
      <c r="AT333" s="176" t="s">
        <v>182</v>
      </c>
      <c r="AU333" s="176" t="s">
        <v>113</v>
      </c>
      <c r="AV333" s="12" t="s">
        <v>113</v>
      </c>
      <c r="AW333" s="12" t="s">
        <v>31</v>
      </c>
      <c r="AX333" s="12" t="s">
        <v>77</v>
      </c>
      <c r="AY333" s="176" t="s">
        <v>174</v>
      </c>
    </row>
    <row r="334" spans="2:65" s="12" customFormat="1">
      <c r="B334" s="174"/>
      <c r="D334" s="175" t="s">
        <v>182</v>
      </c>
      <c r="E334" s="176" t="s">
        <v>1</v>
      </c>
      <c r="F334" s="177" t="s">
        <v>121</v>
      </c>
      <c r="H334" s="178">
        <v>71</v>
      </c>
      <c r="I334" s="179"/>
      <c r="L334" s="174"/>
      <c r="M334" s="180"/>
      <c r="T334" s="181"/>
      <c r="AT334" s="176" t="s">
        <v>182</v>
      </c>
      <c r="AU334" s="176" t="s">
        <v>113</v>
      </c>
      <c r="AV334" s="12" t="s">
        <v>113</v>
      </c>
      <c r="AW334" s="12" t="s">
        <v>31</v>
      </c>
      <c r="AX334" s="12" t="s">
        <v>77</v>
      </c>
      <c r="AY334" s="176" t="s">
        <v>174</v>
      </c>
    </row>
    <row r="335" spans="2:65" s="12" customFormat="1">
      <c r="B335" s="174"/>
      <c r="D335" s="175" t="s">
        <v>182</v>
      </c>
      <c r="E335" s="176" t="s">
        <v>1</v>
      </c>
      <c r="F335" s="177" t="s">
        <v>123</v>
      </c>
      <c r="H335" s="178">
        <v>4</v>
      </c>
      <c r="I335" s="179"/>
      <c r="L335" s="174"/>
      <c r="M335" s="180"/>
      <c r="T335" s="181"/>
      <c r="AT335" s="176" t="s">
        <v>182</v>
      </c>
      <c r="AU335" s="176" t="s">
        <v>113</v>
      </c>
      <c r="AV335" s="12" t="s">
        <v>113</v>
      </c>
      <c r="AW335" s="12" t="s">
        <v>31</v>
      </c>
      <c r="AX335" s="12" t="s">
        <v>77</v>
      </c>
      <c r="AY335" s="176" t="s">
        <v>174</v>
      </c>
    </row>
    <row r="336" spans="2:65" s="13" customFormat="1">
      <c r="B336" s="182"/>
      <c r="D336" s="175" t="s">
        <v>182</v>
      </c>
      <c r="E336" s="183" t="s">
        <v>1</v>
      </c>
      <c r="F336" s="184" t="s">
        <v>185</v>
      </c>
      <c r="H336" s="185">
        <v>137</v>
      </c>
      <c r="I336" s="186"/>
      <c r="L336" s="182"/>
      <c r="M336" s="187"/>
      <c r="T336" s="188"/>
      <c r="AT336" s="183" t="s">
        <v>182</v>
      </c>
      <c r="AU336" s="183" t="s">
        <v>113</v>
      </c>
      <c r="AV336" s="13" t="s">
        <v>124</v>
      </c>
      <c r="AW336" s="13" t="s">
        <v>31</v>
      </c>
      <c r="AX336" s="13" t="s">
        <v>85</v>
      </c>
      <c r="AY336" s="183" t="s">
        <v>174</v>
      </c>
    </row>
    <row r="337" spans="2:65" s="1" customFormat="1" ht="21.75" customHeight="1">
      <c r="B337" s="34"/>
      <c r="C337" s="202" t="s">
        <v>338</v>
      </c>
      <c r="D337" s="202" t="s">
        <v>339</v>
      </c>
      <c r="E337" s="203" t="s">
        <v>340</v>
      </c>
      <c r="F337" s="204" t="s">
        <v>341</v>
      </c>
      <c r="G337" s="205" t="s">
        <v>180</v>
      </c>
      <c r="H337" s="206">
        <v>137</v>
      </c>
      <c r="I337" s="207"/>
      <c r="J337" s="208">
        <f>ROUND(I337*H337,2)</f>
        <v>0</v>
      </c>
      <c r="K337" s="209"/>
      <c r="L337" s="210"/>
      <c r="M337" s="211" t="s">
        <v>1</v>
      </c>
      <c r="N337" s="212" t="s">
        <v>43</v>
      </c>
      <c r="P337" s="171">
        <f>O337*H337</f>
        <v>0</v>
      </c>
      <c r="Q337" s="171">
        <v>1E-3</v>
      </c>
      <c r="R337" s="171">
        <f>Q337*H337</f>
        <v>0.13700000000000001</v>
      </c>
      <c r="S337" s="171">
        <v>0</v>
      </c>
      <c r="T337" s="172">
        <f>S337*H337</f>
        <v>0</v>
      </c>
      <c r="AR337" s="173" t="s">
        <v>322</v>
      </c>
      <c r="AT337" s="173" t="s">
        <v>339</v>
      </c>
      <c r="AU337" s="173" t="s">
        <v>113</v>
      </c>
      <c r="AY337" s="17" t="s">
        <v>174</v>
      </c>
      <c r="BE337" s="99">
        <f>IF(N337="základná",J337,0)</f>
        <v>0</v>
      </c>
      <c r="BF337" s="99">
        <f>IF(N337="znížená",J337,0)</f>
        <v>0</v>
      </c>
      <c r="BG337" s="99">
        <f>IF(N337="zákl. prenesená",J337,0)</f>
        <v>0</v>
      </c>
      <c r="BH337" s="99">
        <f>IF(N337="zníž. prenesená",J337,0)</f>
        <v>0</v>
      </c>
      <c r="BI337" s="99">
        <f>IF(N337="nulová",J337,0)</f>
        <v>0</v>
      </c>
      <c r="BJ337" s="17" t="s">
        <v>113</v>
      </c>
      <c r="BK337" s="99">
        <f>ROUND(I337*H337,2)</f>
        <v>0</v>
      </c>
      <c r="BL337" s="17" t="s">
        <v>124</v>
      </c>
      <c r="BM337" s="173" t="s">
        <v>342</v>
      </c>
    </row>
    <row r="338" spans="2:65" s="12" customFormat="1">
      <c r="B338" s="174"/>
      <c r="D338" s="175" t="s">
        <v>182</v>
      </c>
      <c r="E338" s="176" t="s">
        <v>1</v>
      </c>
      <c r="F338" s="177" t="s">
        <v>343</v>
      </c>
      <c r="H338" s="178">
        <v>137</v>
      </c>
      <c r="I338" s="179"/>
      <c r="L338" s="174"/>
      <c r="M338" s="180"/>
      <c r="T338" s="181"/>
      <c r="AT338" s="176" t="s">
        <v>182</v>
      </c>
      <c r="AU338" s="176" t="s">
        <v>113</v>
      </c>
      <c r="AV338" s="12" t="s">
        <v>113</v>
      </c>
      <c r="AW338" s="12" t="s">
        <v>31</v>
      </c>
      <c r="AX338" s="12" t="s">
        <v>77</v>
      </c>
      <c r="AY338" s="176" t="s">
        <v>174</v>
      </c>
    </row>
    <row r="339" spans="2:65" s="13" customFormat="1">
      <c r="B339" s="182"/>
      <c r="D339" s="175" t="s">
        <v>182</v>
      </c>
      <c r="E339" s="183" t="s">
        <v>1</v>
      </c>
      <c r="F339" s="184" t="s">
        <v>185</v>
      </c>
      <c r="H339" s="185">
        <v>137</v>
      </c>
      <c r="I339" s="186"/>
      <c r="L339" s="182"/>
      <c r="M339" s="187"/>
      <c r="T339" s="188"/>
      <c r="AT339" s="183" t="s">
        <v>182</v>
      </c>
      <c r="AU339" s="183" t="s">
        <v>113</v>
      </c>
      <c r="AV339" s="13" t="s">
        <v>124</v>
      </c>
      <c r="AW339" s="13" t="s">
        <v>31</v>
      </c>
      <c r="AX339" s="13" t="s">
        <v>85</v>
      </c>
      <c r="AY339" s="183" t="s">
        <v>174</v>
      </c>
    </row>
    <row r="340" spans="2:65" s="1" customFormat="1" ht="48.95" customHeight="1">
      <c r="B340" s="34"/>
      <c r="C340" s="162" t="s">
        <v>344</v>
      </c>
      <c r="D340" s="162" t="s">
        <v>177</v>
      </c>
      <c r="E340" s="163" t="s">
        <v>345</v>
      </c>
      <c r="F340" s="164" t="s">
        <v>346</v>
      </c>
      <c r="G340" s="165" t="s">
        <v>180</v>
      </c>
      <c r="H340" s="166">
        <v>137</v>
      </c>
      <c r="I340" s="167"/>
      <c r="J340" s="168">
        <f>ROUND(I340*H340,2)</f>
        <v>0</v>
      </c>
      <c r="K340" s="169"/>
      <c r="L340" s="34"/>
      <c r="M340" s="170" t="s">
        <v>1</v>
      </c>
      <c r="N340" s="136" t="s">
        <v>43</v>
      </c>
      <c r="P340" s="171">
        <f>O340*H340</f>
        <v>0</v>
      </c>
      <c r="Q340" s="171">
        <v>1.306E-2</v>
      </c>
      <c r="R340" s="171">
        <f>Q340*H340</f>
        <v>1.78922</v>
      </c>
      <c r="S340" s="171">
        <v>0</v>
      </c>
      <c r="T340" s="172">
        <f>S340*H340</f>
        <v>0</v>
      </c>
      <c r="AR340" s="173" t="s">
        <v>124</v>
      </c>
      <c r="AT340" s="173" t="s">
        <v>177</v>
      </c>
      <c r="AU340" s="173" t="s">
        <v>113</v>
      </c>
      <c r="AY340" s="17" t="s">
        <v>174</v>
      </c>
      <c r="BE340" s="99">
        <f>IF(N340="základná",J340,0)</f>
        <v>0</v>
      </c>
      <c r="BF340" s="99">
        <f>IF(N340="znížená",J340,0)</f>
        <v>0</v>
      </c>
      <c r="BG340" s="99">
        <f>IF(N340="zákl. prenesená",J340,0)</f>
        <v>0</v>
      </c>
      <c r="BH340" s="99">
        <f>IF(N340="zníž. prenesená",J340,0)</f>
        <v>0</v>
      </c>
      <c r="BI340" s="99">
        <f>IF(N340="nulová",J340,0)</f>
        <v>0</v>
      </c>
      <c r="BJ340" s="17" t="s">
        <v>113</v>
      </c>
      <c r="BK340" s="99">
        <f>ROUND(I340*H340,2)</f>
        <v>0</v>
      </c>
      <c r="BL340" s="17" t="s">
        <v>124</v>
      </c>
      <c r="BM340" s="173" t="s">
        <v>347</v>
      </c>
    </row>
    <row r="341" spans="2:65" s="12" customFormat="1">
      <c r="B341" s="174"/>
      <c r="D341" s="175" t="s">
        <v>182</v>
      </c>
      <c r="E341" s="176" t="s">
        <v>1</v>
      </c>
      <c r="F341" s="177" t="s">
        <v>343</v>
      </c>
      <c r="H341" s="178">
        <v>137</v>
      </c>
      <c r="I341" s="179"/>
      <c r="L341" s="174"/>
      <c r="M341" s="180"/>
      <c r="T341" s="181"/>
      <c r="AT341" s="176" t="s">
        <v>182</v>
      </c>
      <c r="AU341" s="176" t="s">
        <v>113</v>
      </c>
      <c r="AV341" s="12" t="s">
        <v>113</v>
      </c>
      <c r="AW341" s="12" t="s">
        <v>31</v>
      </c>
      <c r="AX341" s="12" t="s">
        <v>77</v>
      </c>
      <c r="AY341" s="176" t="s">
        <v>174</v>
      </c>
    </row>
    <row r="342" spans="2:65" s="13" customFormat="1">
      <c r="B342" s="182"/>
      <c r="D342" s="175" t="s">
        <v>182</v>
      </c>
      <c r="E342" s="183" t="s">
        <v>1</v>
      </c>
      <c r="F342" s="184" t="s">
        <v>185</v>
      </c>
      <c r="H342" s="185">
        <v>137</v>
      </c>
      <c r="I342" s="186"/>
      <c r="L342" s="182"/>
      <c r="M342" s="187"/>
      <c r="T342" s="188"/>
      <c r="AT342" s="183" t="s">
        <v>182</v>
      </c>
      <c r="AU342" s="183" t="s">
        <v>113</v>
      </c>
      <c r="AV342" s="13" t="s">
        <v>124</v>
      </c>
      <c r="AW342" s="13" t="s">
        <v>31</v>
      </c>
      <c r="AX342" s="13" t="s">
        <v>85</v>
      </c>
      <c r="AY342" s="183" t="s">
        <v>174</v>
      </c>
    </row>
    <row r="343" spans="2:65" s="1" customFormat="1" ht="24.2" customHeight="1">
      <c r="B343" s="34"/>
      <c r="C343" s="162" t="s">
        <v>348</v>
      </c>
      <c r="D343" s="162" t="s">
        <v>177</v>
      </c>
      <c r="E343" s="163" t="s">
        <v>349</v>
      </c>
      <c r="F343" s="164" t="s">
        <v>350</v>
      </c>
      <c r="G343" s="165" t="s">
        <v>180</v>
      </c>
      <c r="H343" s="166">
        <v>137</v>
      </c>
      <c r="I343" s="167"/>
      <c r="J343" s="168">
        <f>ROUND(I343*H343,2)</f>
        <v>0</v>
      </c>
      <c r="K343" s="169"/>
      <c r="L343" s="34"/>
      <c r="M343" s="170" t="s">
        <v>1</v>
      </c>
      <c r="N343" s="136" t="s">
        <v>43</v>
      </c>
      <c r="P343" s="171">
        <f>O343*H343</f>
        <v>0</v>
      </c>
      <c r="Q343" s="171">
        <v>1.306E-2</v>
      </c>
      <c r="R343" s="171">
        <f>Q343*H343</f>
        <v>1.78922</v>
      </c>
      <c r="S343" s="171">
        <v>0</v>
      </c>
      <c r="T343" s="172">
        <f>S343*H343</f>
        <v>0</v>
      </c>
      <c r="AR343" s="173" t="s">
        <v>124</v>
      </c>
      <c r="AT343" s="173" t="s">
        <v>177</v>
      </c>
      <c r="AU343" s="173" t="s">
        <v>113</v>
      </c>
      <c r="AY343" s="17" t="s">
        <v>174</v>
      </c>
      <c r="BE343" s="99">
        <f>IF(N343="základná",J343,0)</f>
        <v>0</v>
      </c>
      <c r="BF343" s="99">
        <f>IF(N343="znížená",J343,0)</f>
        <v>0</v>
      </c>
      <c r="BG343" s="99">
        <f>IF(N343="zákl. prenesená",J343,0)</f>
        <v>0</v>
      </c>
      <c r="BH343" s="99">
        <f>IF(N343="zníž. prenesená",J343,0)</f>
        <v>0</v>
      </c>
      <c r="BI343" s="99">
        <f>IF(N343="nulová",J343,0)</f>
        <v>0</v>
      </c>
      <c r="BJ343" s="17" t="s">
        <v>113</v>
      </c>
      <c r="BK343" s="99">
        <f>ROUND(I343*H343,2)</f>
        <v>0</v>
      </c>
      <c r="BL343" s="17" t="s">
        <v>124</v>
      </c>
      <c r="BM343" s="173" t="s">
        <v>351</v>
      </c>
    </row>
    <row r="344" spans="2:65" s="12" customFormat="1">
      <c r="B344" s="174"/>
      <c r="D344" s="175" t="s">
        <v>182</v>
      </c>
      <c r="E344" s="176" t="s">
        <v>1</v>
      </c>
      <c r="F344" s="177" t="s">
        <v>352</v>
      </c>
      <c r="H344" s="178">
        <v>137</v>
      </c>
      <c r="I344" s="179"/>
      <c r="L344" s="174"/>
      <c r="M344" s="180"/>
      <c r="T344" s="181"/>
      <c r="AT344" s="176" t="s">
        <v>182</v>
      </c>
      <c r="AU344" s="176" t="s">
        <v>113</v>
      </c>
      <c r="AV344" s="12" t="s">
        <v>113</v>
      </c>
      <c r="AW344" s="12" t="s">
        <v>31</v>
      </c>
      <c r="AX344" s="12" t="s">
        <v>77</v>
      </c>
      <c r="AY344" s="176" t="s">
        <v>174</v>
      </c>
    </row>
    <row r="345" spans="2:65" s="13" customFormat="1">
      <c r="B345" s="182"/>
      <c r="D345" s="175" t="s">
        <v>182</v>
      </c>
      <c r="E345" s="183" t="s">
        <v>1</v>
      </c>
      <c r="F345" s="184" t="s">
        <v>185</v>
      </c>
      <c r="H345" s="185">
        <v>137</v>
      </c>
      <c r="I345" s="186"/>
      <c r="L345" s="182"/>
      <c r="M345" s="187"/>
      <c r="T345" s="188"/>
      <c r="AT345" s="183" t="s">
        <v>182</v>
      </c>
      <c r="AU345" s="183" t="s">
        <v>113</v>
      </c>
      <c r="AV345" s="13" t="s">
        <v>124</v>
      </c>
      <c r="AW345" s="13" t="s">
        <v>31</v>
      </c>
      <c r="AX345" s="13" t="s">
        <v>85</v>
      </c>
      <c r="AY345" s="183" t="s">
        <v>174</v>
      </c>
    </row>
    <row r="346" spans="2:65" s="11" customFormat="1" ht="22.7" customHeight="1">
      <c r="B346" s="151"/>
      <c r="D346" s="152" t="s">
        <v>76</v>
      </c>
      <c r="E346" s="160" t="s">
        <v>334</v>
      </c>
      <c r="F346" s="160" t="s">
        <v>353</v>
      </c>
      <c r="I346" s="154"/>
      <c r="J346" s="161">
        <f>BK346</f>
        <v>0</v>
      </c>
      <c r="L346" s="151"/>
      <c r="M346" s="155"/>
      <c r="P346" s="156">
        <f>SUM(P347:P615)</f>
        <v>0</v>
      </c>
      <c r="R346" s="156">
        <f>SUM(R347:R615)</f>
        <v>0.64313999999999993</v>
      </c>
      <c r="T346" s="157">
        <f>SUM(T347:T615)</f>
        <v>122.32757500000002</v>
      </c>
      <c r="AR346" s="152" t="s">
        <v>85</v>
      </c>
      <c r="AT346" s="158" t="s">
        <v>76</v>
      </c>
      <c r="AU346" s="158" t="s">
        <v>85</v>
      </c>
      <c r="AY346" s="152" t="s">
        <v>174</v>
      </c>
      <c r="BK346" s="159">
        <f>SUM(BK347:BK615)</f>
        <v>0</v>
      </c>
    </row>
    <row r="347" spans="2:65" s="1" customFormat="1" ht="24.2" customHeight="1">
      <c r="B347" s="34"/>
      <c r="C347" s="162" t="s">
        <v>354</v>
      </c>
      <c r="D347" s="162" t="s">
        <v>177</v>
      </c>
      <c r="E347" s="163" t="s">
        <v>355</v>
      </c>
      <c r="F347" s="164" t="s">
        <v>356</v>
      </c>
      <c r="G347" s="165" t="s">
        <v>180</v>
      </c>
      <c r="H347" s="166">
        <v>321.39999999999998</v>
      </c>
      <c r="I347" s="167"/>
      <c r="J347" s="168">
        <f>ROUND(I347*H347,2)</f>
        <v>0</v>
      </c>
      <c r="K347" s="169"/>
      <c r="L347" s="34"/>
      <c r="M347" s="170" t="s">
        <v>1</v>
      </c>
      <c r="N347" s="136" t="s">
        <v>43</v>
      </c>
      <c r="P347" s="171">
        <f>O347*H347</f>
        <v>0</v>
      </c>
      <c r="Q347" s="171">
        <v>1.9300000000000001E-3</v>
      </c>
      <c r="R347" s="171">
        <f>Q347*H347</f>
        <v>0.62030200000000002</v>
      </c>
      <c r="S347" s="171">
        <v>0</v>
      </c>
      <c r="T347" s="172">
        <f>S347*H347</f>
        <v>0</v>
      </c>
      <c r="AR347" s="173" t="s">
        <v>124</v>
      </c>
      <c r="AT347" s="173" t="s">
        <v>177</v>
      </c>
      <c r="AU347" s="173" t="s">
        <v>113</v>
      </c>
      <c r="AY347" s="17" t="s">
        <v>174</v>
      </c>
      <c r="BE347" s="99">
        <f>IF(N347="základná",J347,0)</f>
        <v>0</v>
      </c>
      <c r="BF347" s="99">
        <f>IF(N347="znížená",J347,0)</f>
        <v>0</v>
      </c>
      <c r="BG347" s="99">
        <f>IF(N347="zákl. prenesená",J347,0)</f>
        <v>0</v>
      </c>
      <c r="BH347" s="99">
        <f>IF(N347="zníž. prenesená",J347,0)</f>
        <v>0</v>
      </c>
      <c r="BI347" s="99">
        <f>IF(N347="nulová",J347,0)</f>
        <v>0</v>
      </c>
      <c r="BJ347" s="17" t="s">
        <v>113</v>
      </c>
      <c r="BK347" s="99">
        <f>ROUND(I347*H347,2)</f>
        <v>0</v>
      </c>
      <c r="BL347" s="17" t="s">
        <v>124</v>
      </c>
      <c r="BM347" s="173" t="s">
        <v>357</v>
      </c>
    </row>
    <row r="348" spans="2:65" s="12" customFormat="1">
      <c r="B348" s="174"/>
      <c r="D348" s="175" t="s">
        <v>182</v>
      </c>
      <c r="E348" s="176" t="s">
        <v>1</v>
      </c>
      <c r="F348" s="177" t="s">
        <v>358</v>
      </c>
      <c r="H348" s="178">
        <v>321.39999999999998</v>
      </c>
      <c r="I348" s="179"/>
      <c r="L348" s="174"/>
      <c r="M348" s="180"/>
      <c r="T348" s="181"/>
      <c r="AT348" s="176" t="s">
        <v>182</v>
      </c>
      <c r="AU348" s="176" t="s">
        <v>113</v>
      </c>
      <c r="AV348" s="12" t="s">
        <v>113</v>
      </c>
      <c r="AW348" s="12" t="s">
        <v>31</v>
      </c>
      <c r="AX348" s="12" t="s">
        <v>77</v>
      </c>
      <c r="AY348" s="176" t="s">
        <v>174</v>
      </c>
    </row>
    <row r="349" spans="2:65" s="13" customFormat="1">
      <c r="B349" s="182"/>
      <c r="D349" s="175" t="s">
        <v>182</v>
      </c>
      <c r="E349" s="183" t="s">
        <v>1</v>
      </c>
      <c r="F349" s="184" t="s">
        <v>185</v>
      </c>
      <c r="H349" s="185">
        <v>321.39999999999998</v>
      </c>
      <c r="I349" s="186"/>
      <c r="L349" s="182"/>
      <c r="M349" s="187"/>
      <c r="T349" s="188"/>
      <c r="AT349" s="183" t="s">
        <v>182</v>
      </c>
      <c r="AU349" s="183" t="s">
        <v>113</v>
      </c>
      <c r="AV349" s="13" t="s">
        <v>124</v>
      </c>
      <c r="AW349" s="13" t="s">
        <v>31</v>
      </c>
      <c r="AX349" s="13" t="s">
        <v>85</v>
      </c>
      <c r="AY349" s="183" t="s">
        <v>174</v>
      </c>
    </row>
    <row r="350" spans="2:65" s="1" customFormat="1" ht="16.5" customHeight="1">
      <c r="B350" s="34"/>
      <c r="C350" s="162" t="s">
        <v>359</v>
      </c>
      <c r="D350" s="162" t="s">
        <v>177</v>
      </c>
      <c r="E350" s="163" t="s">
        <v>360</v>
      </c>
      <c r="F350" s="164" t="s">
        <v>361</v>
      </c>
      <c r="G350" s="165" t="s">
        <v>180</v>
      </c>
      <c r="H350" s="166">
        <v>365</v>
      </c>
      <c r="I350" s="167"/>
      <c r="J350" s="168">
        <f>ROUND(I350*H350,2)</f>
        <v>0</v>
      </c>
      <c r="K350" s="169"/>
      <c r="L350" s="34"/>
      <c r="M350" s="170" t="s">
        <v>1</v>
      </c>
      <c r="N350" s="136" t="s">
        <v>43</v>
      </c>
      <c r="P350" s="171">
        <f>O350*H350</f>
        <v>0</v>
      </c>
      <c r="Q350" s="171">
        <v>5.0000000000000002E-5</v>
      </c>
      <c r="R350" s="171">
        <f>Q350*H350</f>
        <v>1.8250000000000002E-2</v>
      </c>
      <c r="S350" s="171">
        <v>0</v>
      </c>
      <c r="T350" s="172">
        <f>S350*H350</f>
        <v>0</v>
      </c>
      <c r="AR350" s="173" t="s">
        <v>124</v>
      </c>
      <c r="AT350" s="173" t="s">
        <v>177</v>
      </c>
      <c r="AU350" s="173" t="s">
        <v>113</v>
      </c>
      <c r="AY350" s="17" t="s">
        <v>174</v>
      </c>
      <c r="BE350" s="99">
        <f>IF(N350="základná",J350,0)</f>
        <v>0</v>
      </c>
      <c r="BF350" s="99">
        <f>IF(N350="znížená",J350,0)</f>
        <v>0</v>
      </c>
      <c r="BG350" s="99">
        <f>IF(N350="zákl. prenesená",J350,0)</f>
        <v>0</v>
      </c>
      <c r="BH350" s="99">
        <f>IF(N350="zníž. prenesená",J350,0)</f>
        <v>0</v>
      </c>
      <c r="BI350" s="99">
        <f>IF(N350="nulová",J350,0)</f>
        <v>0</v>
      </c>
      <c r="BJ350" s="17" t="s">
        <v>113</v>
      </c>
      <c r="BK350" s="99">
        <f>ROUND(I350*H350,2)</f>
        <v>0</v>
      </c>
      <c r="BL350" s="17" t="s">
        <v>124</v>
      </c>
      <c r="BM350" s="173" t="s">
        <v>362</v>
      </c>
    </row>
    <row r="351" spans="2:65" s="12" customFormat="1">
      <c r="B351" s="174"/>
      <c r="D351" s="175" t="s">
        <v>182</v>
      </c>
      <c r="E351" s="176" t="s">
        <v>1</v>
      </c>
      <c r="F351" s="177" t="s">
        <v>363</v>
      </c>
      <c r="H351" s="178">
        <v>365</v>
      </c>
      <c r="I351" s="179"/>
      <c r="L351" s="174"/>
      <c r="M351" s="180"/>
      <c r="T351" s="181"/>
      <c r="AT351" s="176" t="s">
        <v>182</v>
      </c>
      <c r="AU351" s="176" t="s">
        <v>113</v>
      </c>
      <c r="AV351" s="12" t="s">
        <v>113</v>
      </c>
      <c r="AW351" s="12" t="s">
        <v>31</v>
      </c>
      <c r="AX351" s="12" t="s">
        <v>77</v>
      </c>
      <c r="AY351" s="176" t="s">
        <v>174</v>
      </c>
    </row>
    <row r="352" spans="2:65" s="13" customFormat="1">
      <c r="B352" s="182"/>
      <c r="D352" s="175" t="s">
        <v>182</v>
      </c>
      <c r="E352" s="183" t="s">
        <v>1</v>
      </c>
      <c r="F352" s="184" t="s">
        <v>185</v>
      </c>
      <c r="H352" s="185">
        <v>365</v>
      </c>
      <c r="I352" s="186"/>
      <c r="L352" s="182"/>
      <c r="M352" s="187"/>
      <c r="T352" s="188"/>
      <c r="AT352" s="183" t="s">
        <v>182</v>
      </c>
      <c r="AU352" s="183" t="s">
        <v>113</v>
      </c>
      <c r="AV352" s="13" t="s">
        <v>124</v>
      </c>
      <c r="AW352" s="13" t="s">
        <v>31</v>
      </c>
      <c r="AX352" s="13" t="s">
        <v>85</v>
      </c>
      <c r="AY352" s="183" t="s">
        <v>174</v>
      </c>
    </row>
    <row r="353" spans="2:65" s="1" customFormat="1" ht="44.25" customHeight="1">
      <c r="B353" s="34"/>
      <c r="C353" s="162" t="s">
        <v>364</v>
      </c>
      <c r="D353" s="162" t="s">
        <v>177</v>
      </c>
      <c r="E353" s="163" t="s">
        <v>365</v>
      </c>
      <c r="F353" s="164" t="s">
        <v>366</v>
      </c>
      <c r="G353" s="165" t="s">
        <v>325</v>
      </c>
      <c r="H353" s="166">
        <v>40.008000000000003</v>
      </c>
      <c r="I353" s="167"/>
      <c r="J353" s="168">
        <f>ROUND(I353*H353,2)</f>
        <v>0</v>
      </c>
      <c r="K353" s="169"/>
      <c r="L353" s="34"/>
      <c r="M353" s="170" t="s">
        <v>1</v>
      </c>
      <c r="N353" s="136" t="s">
        <v>43</v>
      </c>
      <c r="P353" s="171">
        <f>O353*H353</f>
        <v>0</v>
      </c>
      <c r="Q353" s="171">
        <v>0</v>
      </c>
      <c r="R353" s="171">
        <f>Q353*H353</f>
        <v>0</v>
      </c>
      <c r="S353" s="171">
        <v>1.905</v>
      </c>
      <c r="T353" s="172">
        <f>S353*H353</f>
        <v>76.215240000000009</v>
      </c>
      <c r="AR353" s="173" t="s">
        <v>124</v>
      </c>
      <c r="AT353" s="173" t="s">
        <v>177</v>
      </c>
      <c r="AU353" s="173" t="s">
        <v>113</v>
      </c>
      <c r="AY353" s="17" t="s">
        <v>174</v>
      </c>
      <c r="BE353" s="99">
        <f>IF(N353="základná",J353,0)</f>
        <v>0</v>
      </c>
      <c r="BF353" s="99">
        <f>IF(N353="znížená",J353,0)</f>
        <v>0</v>
      </c>
      <c r="BG353" s="99">
        <f>IF(N353="zákl. prenesená",J353,0)</f>
        <v>0</v>
      </c>
      <c r="BH353" s="99">
        <f>IF(N353="zníž. prenesená",J353,0)</f>
        <v>0</v>
      </c>
      <c r="BI353" s="99">
        <f>IF(N353="nulová",J353,0)</f>
        <v>0</v>
      </c>
      <c r="BJ353" s="17" t="s">
        <v>113</v>
      </c>
      <c r="BK353" s="99">
        <f>ROUND(I353*H353,2)</f>
        <v>0</v>
      </c>
      <c r="BL353" s="17" t="s">
        <v>124</v>
      </c>
      <c r="BM353" s="173" t="s">
        <v>367</v>
      </c>
    </row>
    <row r="354" spans="2:65" s="12" customFormat="1">
      <c r="B354" s="174"/>
      <c r="D354" s="175" t="s">
        <v>182</v>
      </c>
      <c r="E354" s="176" t="s">
        <v>1</v>
      </c>
      <c r="F354" s="177" t="s">
        <v>368</v>
      </c>
      <c r="H354" s="178">
        <v>25.596</v>
      </c>
      <c r="I354" s="179"/>
      <c r="L354" s="174"/>
      <c r="M354" s="180"/>
      <c r="T354" s="181"/>
      <c r="AT354" s="176" t="s">
        <v>182</v>
      </c>
      <c r="AU354" s="176" t="s">
        <v>113</v>
      </c>
      <c r="AV354" s="12" t="s">
        <v>113</v>
      </c>
      <c r="AW354" s="12" t="s">
        <v>31</v>
      </c>
      <c r="AX354" s="12" t="s">
        <v>77</v>
      </c>
      <c r="AY354" s="176" t="s">
        <v>174</v>
      </c>
    </row>
    <row r="355" spans="2:65" s="12" customFormat="1">
      <c r="B355" s="174"/>
      <c r="D355" s="175" t="s">
        <v>182</v>
      </c>
      <c r="E355" s="176" t="s">
        <v>1</v>
      </c>
      <c r="F355" s="177" t="s">
        <v>369</v>
      </c>
      <c r="H355" s="178">
        <v>-2.8279999999999998</v>
      </c>
      <c r="I355" s="179"/>
      <c r="L355" s="174"/>
      <c r="M355" s="180"/>
      <c r="T355" s="181"/>
      <c r="AT355" s="176" t="s">
        <v>182</v>
      </c>
      <c r="AU355" s="176" t="s">
        <v>113</v>
      </c>
      <c r="AV355" s="12" t="s">
        <v>113</v>
      </c>
      <c r="AW355" s="12" t="s">
        <v>31</v>
      </c>
      <c r="AX355" s="12" t="s">
        <v>77</v>
      </c>
      <c r="AY355" s="176" t="s">
        <v>174</v>
      </c>
    </row>
    <row r="356" spans="2:65" s="12" customFormat="1">
      <c r="B356" s="174"/>
      <c r="D356" s="175" t="s">
        <v>182</v>
      </c>
      <c r="E356" s="176" t="s">
        <v>1</v>
      </c>
      <c r="F356" s="177" t="s">
        <v>370</v>
      </c>
      <c r="H356" s="178">
        <v>19.8</v>
      </c>
      <c r="I356" s="179"/>
      <c r="L356" s="174"/>
      <c r="M356" s="180"/>
      <c r="T356" s="181"/>
      <c r="AT356" s="176" t="s">
        <v>182</v>
      </c>
      <c r="AU356" s="176" t="s">
        <v>113</v>
      </c>
      <c r="AV356" s="12" t="s">
        <v>113</v>
      </c>
      <c r="AW356" s="12" t="s">
        <v>31</v>
      </c>
      <c r="AX356" s="12" t="s">
        <v>77</v>
      </c>
      <c r="AY356" s="176" t="s">
        <v>174</v>
      </c>
    </row>
    <row r="357" spans="2:65" s="12" customFormat="1">
      <c r="B357" s="174"/>
      <c r="D357" s="175" t="s">
        <v>182</v>
      </c>
      <c r="E357" s="176" t="s">
        <v>1</v>
      </c>
      <c r="F357" s="177" t="s">
        <v>371</v>
      </c>
      <c r="H357" s="178">
        <v>-4</v>
      </c>
      <c r="I357" s="179"/>
      <c r="L357" s="174"/>
      <c r="M357" s="180"/>
      <c r="T357" s="181"/>
      <c r="AT357" s="176" t="s">
        <v>182</v>
      </c>
      <c r="AU357" s="176" t="s">
        <v>113</v>
      </c>
      <c r="AV357" s="12" t="s">
        <v>113</v>
      </c>
      <c r="AW357" s="12" t="s">
        <v>31</v>
      </c>
      <c r="AX357" s="12" t="s">
        <v>77</v>
      </c>
      <c r="AY357" s="176" t="s">
        <v>174</v>
      </c>
    </row>
    <row r="358" spans="2:65" s="12" customFormat="1">
      <c r="B358" s="174"/>
      <c r="D358" s="175" t="s">
        <v>182</v>
      </c>
      <c r="E358" s="176" t="s">
        <v>1</v>
      </c>
      <c r="F358" s="177" t="s">
        <v>372</v>
      </c>
      <c r="H358" s="178">
        <v>1.44</v>
      </c>
      <c r="I358" s="179"/>
      <c r="L358" s="174"/>
      <c r="M358" s="180"/>
      <c r="T358" s="181"/>
      <c r="AT358" s="176" t="s">
        <v>182</v>
      </c>
      <c r="AU358" s="176" t="s">
        <v>113</v>
      </c>
      <c r="AV358" s="12" t="s">
        <v>113</v>
      </c>
      <c r="AW358" s="12" t="s">
        <v>31</v>
      </c>
      <c r="AX358" s="12" t="s">
        <v>77</v>
      </c>
      <c r="AY358" s="176" t="s">
        <v>174</v>
      </c>
    </row>
    <row r="359" spans="2:65" s="13" customFormat="1">
      <c r="B359" s="182"/>
      <c r="D359" s="175" t="s">
        <v>182</v>
      </c>
      <c r="E359" s="183" t="s">
        <v>1</v>
      </c>
      <c r="F359" s="184" t="s">
        <v>185</v>
      </c>
      <c r="H359" s="185">
        <v>40.008000000000003</v>
      </c>
      <c r="I359" s="186"/>
      <c r="L359" s="182"/>
      <c r="M359" s="187"/>
      <c r="T359" s="188"/>
      <c r="AT359" s="183" t="s">
        <v>182</v>
      </c>
      <c r="AU359" s="183" t="s">
        <v>113</v>
      </c>
      <c r="AV359" s="13" t="s">
        <v>124</v>
      </c>
      <c r="AW359" s="13" t="s">
        <v>31</v>
      </c>
      <c r="AX359" s="13" t="s">
        <v>85</v>
      </c>
      <c r="AY359" s="183" t="s">
        <v>174</v>
      </c>
    </row>
    <row r="360" spans="2:65" s="1" customFormat="1" ht="55.5" customHeight="1">
      <c r="B360" s="34"/>
      <c r="C360" s="162" t="s">
        <v>373</v>
      </c>
      <c r="D360" s="162" t="s">
        <v>177</v>
      </c>
      <c r="E360" s="163" t="s">
        <v>374</v>
      </c>
      <c r="F360" s="164" t="s">
        <v>375</v>
      </c>
      <c r="G360" s="165" t="s">
        <v>180</v>
      </c>
      <c r="H360" s="166">
        <v>40</v>
      </c>
      <c r="I360" s="167"/>
      <c r="J360" s="168">
        <f>ROUND(I360*H360,2)</f>
        <v>0</v>
      </c>
      <c r="K360" s="169"/>
      <c r="L360" s="34"/>
      <c r="M360" s="170" t="s">
        <v>1</v>
      </c>
      <c r="N360" s="136" t="s">
        <v>43</v>
      </c>
      <c r="P360" s="171">
        <f>O360*H360</f>
        <v>0</v>
      </c>
      <c r="Q360" s="171">
        <v>1.0000000000000001E-5</v>
      </c>
      <c r="R360" s="171">
        <f>Q360*H360</f>
        <v>4.0000000000000002E-4</v>
      </c>
      <c r="S360" s="171">
        <v>6.0000000000000001E-3</v>
      </c>
      <c r="T360" s="172">
        <f>S360*H360</f>
        <v>0.24</v>
      </c>
      <c r="AR360" s="173" t="s">
        <v>124</v>
      </c>
      <c r="AT360" s="173" t="s">
        <v>177</v>
      </c>
      <c r="AU360" s="173" t="s">
        <v>113</v>
      </c>
      <c r="AY360" s="17" t="s">
        <v>174</v>
      </c>
      <c r="BE360" s="99">
        <f>IF(N360="základná",J360,0)</f>
        <v>0</v>
      </c>
      <c r="BF360" s="99">
        <f>IF(N360="znížená",J360,0)</f>
        <v>0</v>
      </c>
      <c r="BG360" s="99">
        <f>IF(N360="zákl. prenesená",J360,0)</f>
        <v>0</v>
      </c>
      <c r="BH360" s="99">
        <f>IF(N360="zníž. prenesená",J360,0)</f>
        <v>0</v>
      </c>
      <c r="BI360" s="99">
        <f>IF(N360="nulová",J360,0)</f>
        <v>0</v>
      </c>
      <c r="BJ360" s="17" t="s">
        <v>113</v>
      </c>
      <c r="BK360" s="99">
        <f>ROUND(I360*H360,2)</f>
        <v>0</v>
      </c>
      <c r="BL360" s="17" t="s">
        <v>124</v>
      </c>
      <c r="BM360" s="173" t="s">
        <v>376</v>
      </c>
    </row>
    <row r="361" spans="2:65" s="12" customFormat="1">
      <c r="B361" s="174"/>
      <c r="D361" s="175" t="s">
        <v>182</v>
      </c>
      <c r="E361" s="176" t="s">
        <v>1</v>
      </c>
      <c r="F361" s="177" t="s">
        <v>377</v>
      </c>
      <c r="H361" s="178">
        <v>40</v>
      </c>
      <c r="I361" s="179"/>
      <c r="L361" s="174"/>
      <c r="M361" s="180"/>
      <c r="T361" s="181"/>
      <c r="AT361" s="176" t="s">
        <v>182</v>
      </c>
      <c r="AU361" s="176" t="s">
        <v>113</v>
      </c>
      <c r="AV361" s="12" t="s">
        <v>113</v>
      </c>
      <c r="AW361" s="12" t="s">
        <v>31</v>
      </c>
      <c r="AX361" s="12" t="s">
        <v>77</v>
      </c>
      <c r="AY361" s="176" t="s">
        <v>174</v>
      </c>
    </row>
    <row r="362" spans="2:65" s="13" customFormat="1">
      <c r="B362" s="182"/>
      <c r="D362" s="175" t="s">
        <v>182</v>
      </c>
      <c r="E362" s="183" t="s">
        <v>1</v>
      </c>
      <c r="F362" s="184" t="s">
        <v>185</v>
      </c>
      <c r="H362" s="185">
        <v>40</v>
      </c>
      <c r="I362" s="186"/>
      <c r="L362" s="182"/>
      <c r="M362" s="187"/>
      <c r="T362" s="188"/>
      <c r="AT362" s="183" t="s">
        <v>182</v>
      </c>
      <c r="AU362" s="183" t="s">
        <v>113</v>
      </c>
      <c r="AV362" s="13" t="s">
        <v>124</v>
      </c>
      <c r="AW362" s="13" t="s">
        <v>31</v>
      </c>
      <c r="AX362" s="13" t="s">
        <v>85</v>
      </c>
      <c r="AY362" s="183" t="s">
        <v>174</v>
      </c>
    </row>
    <row r="363" spans="2:65" s="1" customFormat="1" ht="24.2" customHeight="1">
      <c r="B363" s="34"/>
      <c r="C363" s="162" t="s">
        <v>378</v>
      </c>
      <c r="D363" s="162" t="s">
        <v>177</v>
      </c>
      <c r="E363" s="163" t="s">
        <v>379</v>
      </c>
      <c r="F363" s="164" t="s">
        <v>380</v>
      </c>
      <c r="G363" s="165" t="s">
        <v>180</v>
      </c>
      <c r="H363" s="166">
        <v>40</v>
      </c>
      <c r="I363" s="167"/>
      <c r="J363" s="168">
        <f>ROUND(I363*H363,2)</f>
        <v>0</v>
      </c>
      <c r="K363" s="169"/>
      <c r="L363" s="34"/>
      <c r="M363" s="170" t="s">
        <v>1</v>
      </c>
      <c r="N363" s="136" t="s">
        <v>43</v>
      </c>
      <c r="P363" s="171">
        <f>O363*H363</f>
        <v>0</v>
      </c>
      <c r="Q363" s="171">
        <v>4.3499999999999999E-6</v>
      </c>
      <c r="R363" s="171">
        <f>Q363*H363</f>
        <v>1.74E-4</v>
      </c>
      <c r="S363" s="171">
        <v>2E-3</v>
      </c>
      <c r="T363" s="172">
        <f>S363*H363</f>
        <v>0.08</v>
      </c>
      <c r="AR363" s="173" t="s">
        <v>124</v>
      </c>
      <c r="AT363" s="173" t="s">
        <v>177</v>
      </c>
      <c r="AU363" s="173" t="s">
        <v>113</v>
      </c>
      <c r="AY363" s="17" t="s">
        <v>174</v>
      </c>
      <c r="BE363" s="99">
        <f>IF(N363="základná",J363,0)</f>
        <v>0</v>
      </c>
      <c r="BF363" s="99">
        <f>IF(N363="znížená",J363,0)</f>
        <v>0</v>
      </c>
      <c r="BG363" s="99">
        <f>IF(N363="zákl. prenesená",J363,0)</f>
        <v>0</v>
      </c>
      <c r="BH363" s="99">
        <f>IF(N363="zníž. prenesená",J363,0)</f>
        <v>0</v>
      </c>
      <c r="BI363" s="99">
        <f>IF(N363="nulová",J363,0)</f>
        <v>0</v>
      </c>
      <c r="BJ363" s="17" t="s">
        <v>113</v>
      </c>
      <c r="BK363" s="99">
        <f>ROUND(I363*H363,2)</f>
        <v>0</v>
      </c>
      <c r="BL363" s="17" t="s">
        <v>124</v>
      </c>
      <c r="BM363" s="173" t="s">
        <v>381</v>
      </c>
    </row>
    <row r="364" spans="2:65" s="1" customFormat="1" ht="33" customHeight="1">
      <c r="B364" s="34"/>
      <c r="C364" s="162" t="s">
        <v>382</v>
      </c>
      <c r="D364" s="162" t="s">
        <v>177</v>
      </c>
      <c r="E364" s="163" t="s">
        <v>383</v>
      </c>
      <c r="F364" s="164" t="s">
        <v>384</v>
      </c>
      <c r="G364" s="165" t="s">
        <v>180</v>
      </c>
      <c r="H364" s="166">
        <v>90.2</v>
      </c>
      <c r="I364" s="167"/>
      <c r="J364" s="168">
        <f>ROUND(I364*H364,2)</f>
        <v>0</v>
      </c>
      <c r="K364" s="169"/>
      <c r="L364" s="34"/>
      <c r="M364" s="170" t="s">
        <v>1</v>
      </c>
      <c r="N364" s="136" t="s">
        <v>43</v>
      </c>
      <c r="P364" s="171">
        <f>O364*H364</f>
        <v>0</v>
      </c>
      <c r="Q364" s="171">
        <v>0</v>
      </c>
      <c r="R364" s="171">
        <f>Q364*H364</f>
        <v>0</v>
      </c>
      <c r="S364" s="171">
        <v>0.02</v>
      </c>
      <c r="T364" s="172">
        <f>S364*H364</f>
        <v>1.804</v>
      </c>
      <c r="AR364" s="173" t="s">
        <v>124</v>
      </c>
      <c r="AT364" s="173" t="s">
        <v>177</v>
      </c>
      <c r="AU364" s="173" t="s">
        <v>113</v>
      </c>
      <c r="AY364" s="17" t="s">
        <v>174</v>
      </c>
      <c r="BE364" s="99">
        <f>IF(N364="základná",J364,0)</f>
        <v>0</v>
      </c>
      <c r="BF364" s="99">
        <f>IF(N364="znížená",J364,0)</f>
        <v>0</v>
      </c>
      <c r="BG364" s="99">
        <f>IF(N364="zákl. prenesená",J364,0)</f>
        <v>0</v>
      </c>
      <c r="BH364" s="99">
        <f>IF(N364="zníž. prenesená",J364,0)</f>
        <v>0</v>
      </c>
      <c r="BI364" s="99">
        <f>IF(N364="nulová",J364,0)</f>
        <v>0</v>
      </c>
      <c r="BJ364" s="17" t="s">
        <v>113</v>
      </c>
      <c r="BK364" s="99">
        <f>ROUND(I364*H364,2)</f>
        <v>0</v>
      </c>
      <c r="BL364" s="17" t="s">
        <v>124</v>
      </c>
      <c r="BM364" s="173" t="s">
        <v>385</v>
      </c>
    </row>
    <row r="365" spans="2:65" s="12" customFormat="1">
      <c r="B365" s="174"/>
      <c r="D365" s="175" t="s">
        <v>182</v>
      </c>
      <c r="E365" s="176" t="s">
        <v>1</v>
      </c>
      <c r="F365" s="177" t="s">
        <v>386</v>
      </c>
      <c r="H365" s="178">
        <v>90.2</v>
      </c>
      <c r="I365" s="179"/>
      <c r="L365" s="174"/>
      <c r="M365" s="180"/>
      <c r="T365" s="181"/>
      <c r="AT365" s="176" t="s">
        <v>182</v>
      </c>
      <c r="AU365" s="176" t="s">
        <v>113</v>
      </c>
      <c r="AV365" s="12" t="s">
        <v>113</v>
      </c>
      <c r="AW365" s="12" t="s">
        <v>31</v>
      </c>
      <c r="AX365" s="12" t="s">
        <v>77</v>
      </c>
      <c r="AY365" s="176" t="s">
        <v>174</v>
      </c>
    </row>
    <row r="366" spans="2:65" s="13" customFormat="1">
      <c r="B366" s="182"/>
      <c r="D366" s="175" t="s">
        <v>182</v>
      </c>
      <c r="E366" s="183" t="s">
        <v>1</v>
      </c>
      <c r="F366" s="184" t="s">
        <v>185</v>
      </c>
      <c r="H366" s="185">
        <v>90.2</v>
      </c>
      <c r="I366" s="186"/>
      <c r="L366" s="182"/>
      <c r="M366" s="187"/>
      <c r="T366" s="188"/>
      <c r="AT366" s="183" t="s">
        <v>182</v>
      </c>
      <c r="AU366" s="183" t="s">
        <v>113</v>
      </c>
      <c r="AV366" s="13" t="s">
        <v>124</v>
      </c>
      <c r="AW366" s="13" t="s">
        <v>31</v>
      </c>
      <c r="AX366" s="13" t="s">
        <v>85</v>
      </c>
      <c r="AY366" s="183" t="s">
        <v>174</v>
      </c>
    </row>
    <row r="367" spans="2:65" s="1" customFormat="1" ht="16.5" customHeight="1">
      <c r="B367" s="34"/>
      <c r="C367" s="162" t="s">
        <v>387</v>
      </c>
      <c r="D367" s="162" t="s">
        <v>177</v>
      </c>
      <c r="E367" s="163" t="s">
        <v>388</v>
      </c>
      <c r="F367" s="164" t="s">
        <v>389</v>
      </c>
      <c r="G367" s="165" t="s">
        <v>198</v>
      </c>
      <c r="H367" s="166">
        <v>82.9</v>
      </c>
      <c r="I367" s="167"/>
      <c r="J367" s="168">
        <f>ROUND(I367*H367,2)</f>
        <v>0</v>
      </c>
      <c r="K367" s="169"/>
      <c r="L367" s="34"/>
      <c r="M367" s="170" t="s">
        <v>1</v>
      </c>
      <c r="N367" s="136" t="s">
        <v>43</v>
      </c>
      <c r="P367" s="171">
        <f>O367*H367</f>
        <v>0</v>
      </c>
      <c r="Q367" s="171">
        <v>0</v>
      </c>
      <c r="R367" s="171">
        <f>Q367*H367</f>
        <v>0</v>
      </c>
      <c r="S367" s="171">
        <v>0.02</v>
      </c>
      <c r="T367" s="172">
        <f>S367*H367</f>
        <v>1.6580000000000001</v>
      </c>
      <c r="AR367" s="173" t="s">
        <v>124</v>
      </c>
      <c r="AT367" s="173" t="s">
        <v>177</v>
      </c>
      <c r="AU367" s="173" t="s">
        <v>113</v>
      </c>
      <c r="AY367" s="17" t="s">
        <v>174</v>
      </c>
      <c r="BE367" s="99">
        <f>IF(N367="základná",J367,0)</f>
        <v>0</v>
      </c>
      <c r="BF367" s="99">
        <f>IF(N367="znížená",J367,0)</f>
        <v>0</v>
      </c>
      <c r="BG367" s="99">
        <f>IF(N367="zákl. prenesená",J367,0)</f>
        <v>0</v>
      </c>
      <c r="BH367" s="99">
        <f>IF(N367="zníž. prenesená",J367,0)</f>
        <v>0</v>
      </c>
      <c r="BI367" s="99">
        <f>IF(N367="nulová",J367,0)</f>
        <v>0</v>
      </c>
      <c r="BJ367" s="17" t="s">
        <v>113</v>
      </c>
      <c r="BK367" s="99">
        <f>ROUND(I367*H367,2)</f>
        <v>0</v>
      </c>
      <c r="BL367" s="17" t="s">
        <v>124</v>
      </c>
      <c r="BM367" s="173" t="s">
        <v>390</v>
      </c>
    </row>
    <row r="368" spans="2:65" s="12" customFormat="1">
      <c r="B368" s="174"/>
      <c r="D368" s="175" t="s">
        <v>182</v>
      </c>
      <c r="E368" s="176" t="s">
        <v>1</v>
      </c>
      <c r="F368" s="177" t="s">
        <v>391</v>
      </c>
      <c r="H368" s="178">
        <v>82.9</v>
      </c>
      <c r="I368" s="179"/>
      <c r="L368" s="174"/>
      <c r="M368" s="180"/>
      <c r="T368" s="181"/>
      <c r="AT368" s="176" t="s">
        <v>182</v>
      </c>
      <c r="AU368" s="176" t="s">
        <v>113</v>
      </c>
      <c r="AV368" s="12" t="s">
        <v>113</v>
      </c>
      <c r="AW368" s="12" t="s">
        <v>31</v>
      </c>
      <c r="AX368" s="12" t="s">
        <v>77</v>
      </c>
      <c r="AY368" s="176" t="s">
        <v>174</v>
      </c>
    </row>
    <row r="369" spans="2:65" s="13" customFormat="1">
      <c r="B369" s="182"/>
      <c r="D369" s="175" t="s">
        <v>182</v>
      </c>
      <c r="E369" s="183" t="s">
        <v>1</v>
      </c>
      <c r="F369" s="184" t="s">
        <v>185</v>
      </c>
      <c r="H369" s="185">
        <v>82.9</v>
      </c>
      <c r="I369" s="186"/>
      <c r="L369" s="182"/>
      <c r="M369" s="187"/>
      <c r="T369" s="188"/>
      <c r="AT369" s="183" t="s">
        <v>182</v>
      </c>
      <c r="AU369" s="183" t="s">
        <v>113</v>
      </c>
      <c r="AV369" s="13" t="s">
        <v>124</v>
      </c>
      <c r="AW369" s="13" t="s">
        <v>31</v>
      </c>
      <c r="AX369" s="13" t="s">
        <v>85</v>
      </c>
      <c r="AY369" s="183" t="s">
        <v>174</v>
      </c>
    </row>
    <row r="370" spans="2:65" s="1" customFormat="1" ht="24.2" customHeight="1">
      <c r="B370" s="34"/>
      <c r="C370" s="162" t="s">
        <v>392</v>
      </c>
      <c r="D370" s="162" t="s">
        <v>177</v>
      </c>
      <c r="E370" s="163" t="s">
        <v>393</v>
      </c>
      <c r="F370" s="164" t="s">
        <v>394</v>
      </c>
      <c r="G370" s="165" t="s">
        <v>180</v>
      </c>
      <c r="H370" s="166">
        <v>40</v>
      </c>
      <c r="I370" s="167"/>
      <c r="J370" s="168">
        <f>ROUND(I370*H370,2)</f>
        <v>0</v>
      </c>
      <c r="K370" s="169"/>
      <c r="L370" s="34"/>
      <c r="M370" s="170" t="s">
        <v>1</v>
      </c>
      <c r="N370" s="136" t="s">
        <v>43</v>
      </c>
      <c r="P370" s="171">
        <f>O370*H370</f>
        <v>0</v>
      </c>
      <c r="Q370" s="171">
        <v>0</v>
      </c>
      <c r="R370" s="171">
        <f>Q370*H370</f>
        <v>0</v>
      </c>
      <c r="S370" s="171">
        <v>6.5000000000000002E-2</v>
      </c>
      <c r="T370" s="172">
        <f>S370*H370</f>
        <v>2.6</v>
      </c>
      <c r="AR370" s="173" t="s">
        <v>124</v>
      </c>
      <c r="AT370" s="173" t="s">
        <v>177</v>
      </c>
      <c r="AU370" s="173" t="s">
        <v>113</v>
      </c>
      <c r="AY370" s="17" t="s">
        <v>174</v>
      </c>
      <c r="BE370" s="99">
        <f>IF(N370="základná",J370,0)</f>
        <v>0</v>
      </c>
      <c r="BF370" s="99">
        <f>IF(N370="znížená",J370,0)</f>
        <v>0</v>
      </c>
      <c r="BG370" s="99">
        <f>IF(N370="zákl. prenesená",J370,0)</f>
        <v>0</v>
      </c>
      <c r="BH370" s="99">
        <f>IF(N370="zníž. prenesená",J370,0)</f>
        <v>0</v>
      </c>
      <c r="BI370" s="99">
        <f>IF(N370="nulová",J370,0)</f>
        <v>0</v>
      </c>
      <c r="BJ370" s="17" t="s">
        <v>113</v>
      </c>
      <c r="BK370" s="99">
        <f>ROUND(I370*H370,2)</f>
        <v>0</v>
      </c>
      <c r="BL370" s="17" t="s">
        <v>124</v>
      </c>
      <c r="BM370" s="173" t="s">
        <v>395</v>
      </c>
    </row>
    <row r="371" spans="2:65" s="14" customFormat="1">
      <c r="B371" s="189"/>
      <c r="D371" s="175" t="s">
        <v>182</v>
      </c>
      <c r="E371" s="190" t="s">
        <v>1</v>
      </c>
      <c r="F371" s="191" t="s">
        <v>396</v>
      </c>
      <c r="H371" s="190" t="s">
        <v>1</v>
      </c>
      <c r="I371" s="192"/>
      <c r="L371" s="189"/>
      <c r="M371" s="193"/>
      <c r="T371" s="194"/>
      <c r="AT371" s="190" t="s">
        <v>182</v>
      </c>
      <c r="AU371" s="190" t="s">
        <v>113</v>
      </c>
      <c r="AV371" s="14" t="s">
        <v>85</v>
      </c>
      <c r="AW371" s="14" t="s">
        <v>31</v>
      </c>
      <c r="AX371" s="14" t="s">
        <v>77</v>
      </c>
      <c r="AY371" s="190" t="s">
        <v>174</v>
      </c>
    </row>
    <row r="372" spans="2:65" s="12" customFormat="1">
      <c r="B372" s="174"/>
      <c r="D372" s="175" t="s">
        <v>182</v>
      </c>
      <c r="E372" s="176" t="s">
        <v>1</v>
      </c>
      <c r="F372" s="177" t="s">
        <v>377</v>
      </c>
      <c r="H372" s="178">
        <v>40</v>
      </c>
      <c r="I372" s="179"/>
      <c r="L372" s="174"/>
      <c r="M372" s="180"/>
      <c r="T372" s="181"/>
      <c r="AT372" s="176" t="s">
        <v>182</v>
      </c>
      <c r="AU372" s="176" t="s">
        <v>113</v>
      </c>
      <c r="AV372" s="12" t="s">
        <v>113</v>
      </c>
      <c r="AW372" s="12" t="s">
        <v>31</v>
      </c>
      <c r="AX372" s="12" t="s">
        <v>77</v>
      </c>
      <c r="AY372" s="176" t="s">
        <v>174</v>
      </c>
    </row>
    <row r="373" spans="2:65" s="13" customFormat="1">
      <c r="B373" s="182"/>
      <c r="D373" s="175" t="s">
        <v>182</v>
      </c>
      <c r="E373" s="183" t="s">
        <v>1</v>
      </c>
      <c r="F373" s="184" t="s">
        <v>185</v>
      </c>
      <c r="H373" s="185">
        <v>40</v>
      </c>
      <c r="I373" s="186"/>
      <c r="L373" s="182"/>
      <c r="M373" s="187"/>
      <c r="T373" s="188"/>
      <c r="AT373" s="183" t="s">
        <v>182</v>
      </c>
      <c r="AU373" s="183" t="s">
        <v>113</v>
      </c>
      <c r="AV373" s="13" t="s">
        <v>124</v>
      </c>
      <c r="AW373" s="13" t="s">
        <v>31</v>
      </c>
      <c r="AX373" s="13" t="s">
        <v>85</v>
      </c>
      <c r="AY373" s="183" t="s">
        <v>174</v>
      </c>
    </row>
    <row r="374" spans="2:65" s="1" customFormat="1" ht="33" customHeight="1">
      <c r="B374" s="34"/>
      <c r="C374" s="162" t="s">
        <v>397</v>
      </c>
      <c r="D374" s="162" t="s">
        <v>177</v>
      </c>
      <c r="E374" s="163" t="s">
        <v>398</v>
      </c>
      <c r="F374" s="164" t="s">
        <v>399</v>
      </c>
      <c r="G374" s="165" t="s">
        <v>180</v>
      </c>
      <c r="H374" s="166">
        <v>14.993</v>
      </c>
      <c r="I374" s="167"/>
      <c r="J374" s="168">
        <f>ROUND(I374*H374,2)</f>
        <v>0</v>
      </c>
      <c r="K374" s="169"/>
      <c r="L374" s="34"/>
      <c r="M374" s="170" t="s">
        <v>1</v>
      </c>
      <c r="N374" s="136" t="s">
        <v>43</v>
      </c>
      <c r="P374" s="171">
        <f>O374*H374</f>
        <v>0</v>
      </c>
      <c r="Q374" s="171">
        <v>0</v>
      </c>
      <c r="R374" s="171">
        <f>Q374*H374</f>
        <v>0</v>
      </c>
      <c r="S374" s="171">
        <v>5.7000000000000002E-2</v>
      </c>
      <c r="T374" s="172">
        <f>S374*H374</f>
        <v>0.85460100000000006</v>
      </c>
      <c r="AR374" s="173" t="s">
        <v>124</v>
      </c>
      <c r="AT374" s="173" t="s">
        <v>177</v>
      </c>
      <c r="AU374" s="173" t="s">
        <v>113</v>
      </c>
      <c r="AY374" s="17" t="s">
        <v>174</v>
      </c>
      <c r="BE374" s="99">
        <f>IF(N374="základná",J374,0)</f>
        <v>0</v>
      </c>
      <c r="BF374" s="99">
        <f>IF(N374="znížená",J374,0)</f>
        <v>0</v>
      </c>
      <c r="BG374" s="99">
        <f>IF(N374="zákl. prenesená",J374,0)</f>
        <v>0</v>
      </c>
      <c r="BH374" s="99">
        <f>IF(N374="zníž. prenesená",J374,0)</f>
        <v>0</v>
      </c>
      <c r="BI374" s="99">
        <f>IF(N374="nulová",J374,0)</f>
        <v>0</v>
      </c>
      <c r="BJ374" s="17" t="s">
        <v>113</v>
      </c>
      <c r="BK374" s="99">
        <f>ROUND(I374*H374,2)</f>
        <v>0</v>
      </c>
      <c r="BL374" s="17" t="s">
        <v>124</v>
      </c>
      <c r="BM374" s="173" t="s">
        <v>400</v>
      </c>
    </row>
    <row r="375" spans="2:65" s="14" customFormat="1">
      <c r="B375" s="189"/>
      <c r="D375" s="175" t="s">
        <v>182</v>
      </c>
      <c r="E375" s="190" t="s">
        <v>1</v>
      </c>
      <c r="F375" s="191" t="s">
        <v>401</v>
      </c>
      <c r="H375" s="190" t="s">
        <v>1</v>
      </c>
      <c r="I375" s="192"/>
      <c r="L375" s="189"/>
      <c r="M375" s="193"/>
      <c r="T375" s="194"/>
      <c r="AT375" s="190" t="s">
        <v>182</v>
      </c>
      <c r="AU375" s="190" t="s">
        <v>113</v>
      </c>
      <c r="AV375" s="14" t="s">
        <v>85</v>
      </c>
      <c r="AW375" s="14" t="s">
        <v>31</v>
      </c>
      <c r="AX375" s="14" t="s">
        <v>77</v>
      </c>
      <c r="AY375" s="190" t="s">
        <v>174</v>
      </c>
    </row>
    <row r="376" spans="2:65" s="12" customFormat="1" ht="22.5">
      <c r="B376" s="174"/>
      <c r="D376" s="175" t="s">
        <v>182</v>
      </c>
      <c r="E376" s="176" t="s">
        <v>1</v>
      </c>
      <c r="F376" s="177" t="s">
        <v>402</v>
      </c>
      <c r="H376" s="178">
        <v>4.6050000000000004</v>
      </c>
      <c r="I376" s="179"/>
      <c r="L376" s="174"/>
      <c r="M376" s="180"/>
      <c r="T376" s="181"/>
      <c r="AT376" s="176" t="s">
        <v>182</v>
      </c>
      <c r="AU376" s="176" t="s">
        <v>113</v>
      </c>
      <c r="AV376" s="12" t="s">
        <v>113</v>
      </c>
      <c r="AW376" s="12" t="s">
        <v>31</v>
      </c>
      <c r="AX376" s="12" t="s">
        <v>77</v>
      </c>
      <c r="AY376" s="176" t="s">
        <v>174</v>
      </c>
    </row>
    <row r="377" spans="2:65" s="14" customFormat="1">
      <c r="B377" s="189"/>
      <c r="D377" s="175" t="s">
        <v>182</v>
      </c>
      <c r="E377" s="190" t="s">
        <v>1</v>
      </c>
      <c r="F377" s="191" t="s">
        <v>403</v>
      </c>
      <c r="H377" s="190" t="s">
        <v>1</v>
      </c>
      <c r="I377" s="192"/>
      <c r="L377" s="189"/>
      <c r="M377" s="193"/>
      <c r="T377" s="194"/>
      <c r="AT377" s="190" t="s">
        <v>182</v>
      </c>
      <c r="AU377" s="190" t="s">
        <v>113</v>
      </c>
      <c r="AV377" s="14" t="s">
        <v>85</v>
      </c>
      <c r="AW377" s="14" t="s">
        <v>31</v>
      </c>
      <c r="AX377" s="14" t="s">
        <v>77</v>
      </c>
      <c r="AY377" s="190" t="s">
        <v>174</v>
      </c>
    </row>
    <row r="378" spans="2:65" s="12" customFormat="1">
      <c r="B378" s="174"/>
      <c r="D378" s="175" t="s">
        <v>182</v>
      </c>
      <c r="E378" s="176" t="s">
        <v>1</v>
      </c>
      <c r="F378" s="177" t="s">
        <v>404</v>
      </c>
      <c r="H378" s="178">
        <v>10.388</v>
      </c>
      <c r="I378" s="179"/>
      <c r="L378" s="174"/>
      <c r="M378" s="180"/>
      <c r="T378" s="181"/>
      <c r="AT378" s="176" t="s">
        <v>182</v>
      </c>
      <c r="AU378" s="176" t="s">
        <v>113</v>
      </c>
      <c r="AV378" s="12" t="s">
        <v>113</v>
      </c>
      <c r="AW378" s="12" t="s">
        <v>31</v>
      </c>
      <c r="AX378" s="12" t="s">
        <v>77</v>
      </c>
      <c r="AY378" s="176" t="s">
        <v>174</v>
      </c>
    </row>
    <row r="379" spans="2:65" s="13" customFormat="1">
      <c r="B379" s="182"/>
      <c r="D379" s="175" t="s">
        <v>182</v>
      </c>
      <c r="E379" s="183" t="s">
        <v>1</v>
      </c>
      <c r="F379" s="184" t="s">
        <v>185</v>
      </c>
      <c r="H379" s="185">
        <v>14.993</v>
      </c>
      <c r="I379" s="186"/>
      <c r="L379" s="182"/>
      <c r="M379" s="187"/>
      <c r="T379" s="188"/>
      <c r="AT379" s="183" t="s">
        <v>182</v>
      </c>
      <c r="AU379" s="183" t="s">
        <v>113</v>
      </c>
      <c r="AV379" s="13" t="s">
        <v>124</v>
      </c>
      <c r="AW379" s="13" t="s">
        <v>31</v>
      </c>
      <c r="AX379" s="13" t="s">
        <v>85</v>
      </c>
      <c r="AY379" s="183" t="s">
        <v>174</v>
      </c>
    </row>
    <row r="380" spans="2:65" s="1" customFormat="1" ht="24.2" customHeight="1">
      <c r="B380" s="34"/>
      <c r="C380" s="162" t="s">
        <v>405</v>
      </c>
      <c r="D380" s="162" t="s">
        <v>177</v>
      </c>
      <c r="E380" s="163" t="s">
        <v>406</v>
      </c>
      <c r="F380" s="164" t="s">
        <v>407</v>
      </c>
      <c r="G380" s="165" t="s">
        <v>408</v>
      </c>
      <c r="H380" s="166">
        <v>15</v>
      </c>
      <c r="I380" s="167"/>
      <c r="J380" s="168">
        <f>ROUND(I380*H380,2)</f>
        <v>0</v>
      </c>
      <c r="K380" s="169"/>
      <c r="L380" s="34"/>
      <c r="M380" s="170" t="s">
        <v>1</v>
      </c>
      <c r="N380" s="136" t="s">
        <v>43</v>
      </c>
      <c r="P380" s="171">
        <f>O380*H380</f>
        <v>0</v>
      </c>
      <c r="Q380" s="171">
        <v>0</v>
      </c>
      <c r="R380" s="171">
        <f>Q380*H380</f>
        <v>0</v>
      </c>
      <c r="S380" s="171">
        <v>2.4E-2</v>
      </c>
      <c r="T380" s="172">
        <f>S380*H380</f>
        <v>0.36</v>
      </c>
      <c r="AR380" s="173" t="s">
        <v>124</v>
      </c>
      <c r="AT380" s="173" t="s">
        <v>177</v>
      </c>
      <c r="AU380" s="173" t="s">
        <v>113</v>
      </c>
      <c r="AY380" s="17" t="s">
        <v>174</v>
      </c>
      <c r="BE380" s="99">
        <f>IF(N380="základná",J380,0)</f>
        <v>0</v>
      </c>
      <c r="BF380" s="99">
        <f>IF(N380="znížená",J380,0)</f>
        <v>0</v>
      </c>
      <c r="BG380" s="99">
        <f>IF(N380="zákl. prenesená",J380,0)</f>
        <v>0</v>
      </c>
      <c r="BH380" s="99">
        <f>IF(N380="zníž. prenesená",J380,0)</f>
        <v>0</v>
      </c>
      <c r="BI380" s="99">
        <f>IF(N380="nulová",J380,0)</f>
        <v>0</v>
      </c>
      <c r="BJ380" s="17" t="s">
        <v>113</v>
      </c>
      <c r="BK380" s="99">
        <f>ROUND(I380*H380,2)</f>
        <v>0</v>
      </c>
      <c r="BL380" s="17" t="s">
        <v>124</v>
      </c>
      <c r="BM380" s="173" t="s">
        <v>409</v>
      </c>
    </row>
    <row r="381" spans="2:65" s="14" customFormat="1">
      <c r="B381" s="189"/>
      <c r="D381" s="175" t="s">
        <v>182</v>
      </c>
      <c r="E381" s="190" t="s">
        <v>1</v>
      </c>
      <c r="F381" s="191" t="s">
        <v>410</v>
      </c>
      <c r="H381" s="190" t="s">
        <v>1</v>
      </c>
      <c r="I381" s="192"/>
      <c r="L381" s="189"/>
      <c r="M381" s="193"/>
      <c r="T381" s="194"/>
      <c r="AT381" s="190" t="s">
        <v>182</v>
      </c>
      <c r="AU381" s="190" t="s">
        <v>113</v>
      </c>
      <c r="AV381" s="14" t="s">
        <v>85</v>
      </c>
      <c r="AW381" s="14" t="s">
        <v>31</v>
      </c>
      <c r="AX381" s="14" t="s">
        <v>77</v>
      </c>
      <c r="AY381" s="190" t="s">
        <v>174</v>
      </c>
    </row>
    <row r="382" spans="2:65" s="12" customFormat="1">
      <c r="B382" s="174"/>
      <c r="D382" s="175" t="s">
        <v>182</v>
      </c>
      <c r="E382" s="176" t="s">
        <v>1</v>
      </c>
      <c r="F382" s="177" t="s">
        <v>85</v>
      </c>
      <c r="H382" s="178">
        <v>1</v>
      </c>
      <c r="I382" s="179"/>
      <c r="L382" s="174"/>
      <c r="M382" s="180"/>
      <c r="T382" s="181"/>
      <c r="AT382" s="176" t="s">
        <v>182</v>
      </c>
      <c r="AU382" s="176" t="s">
        <v>113</v>
      </c>
      <c r="AV382" s="12" t="s">
        <v>113</v>
      </c>
      <c r="AW382" s="12" t="s">
        <v>31</v>
      </c>
      <c r="AX382" s="12" t="s">
        <v>77</v>
      </c>
      <c r="AY382" s="176" t="s">
        <v>174</v>
      </c>
    </row>
    <row r="383" spans="2:65" s="14" customFormat="1">
      <c r="B383" s="189"/>
      <c r="D383" s="175" t="s">
        <v>182</v>
      </c>
      <c r="E383" s="190" t="s">
        <v>1</v>
      </c>
      <c r="F383" s="191" t="s">
        <v>411</v>
      </c>
      <c r="H383" s="190" t="s">
        <v>1</v>
      </c>
      <c r="I383" s="192"/>
      <c r="L383" s="189"/>
      <c r="M383" s="193"/>
      <c r="T383" s="194"/>
      <c r="AT383" s="190" t="s">
        <v>182</v>
      </c>
      <c r="AU383" s="190" t="s">
        <v>113</v>
      </c>
      <c r="AV383" s="14" t="s">
        <v>85</v>
      </c>
      <c r="AW383" s="14" t="s">
        <v>31</v>
      </c>
      <c r="AX383" s="14" t="s">
        <v>77</v>
      </c>
      <c r="AY383" s="190" t="s">
        <v>174</v>
      </c>
    </row>
    <row r="384" spans="2:65" s="12" customFormat="1">
      <c r="B384" s="174"/>
      <c r="D384" s="175" t="s">
        <v>182</v>
      </c>
      <c r="E384" s="176" t="s">
        <v>1</v>
      </c>
      <c r="F384" s="177" t="s">
        <v>412</v>
      </c>
      <c r="H384" s="178">
        <v>4</v>
      </c>
      <c r="I384" s="179"/>
      <c r="L384" s="174"/>
      <c r="M384" s="180"/>
      <c r="T384" s="181"/>
      <c r="AT384" s="176" t="s">
        <v>182</v>
      </c>
      <c r="AU384" s="176" t="s">
        <v>113</v>
      </c>
      <c r="AV384" s="12" t="s">
        <v>113</v>
      </c>
      <c r="AW384" s="12" t="s">
        <v>31</v>
      </c>
      <c r="AX384" s="12" t="s">
        <v>77</v>
      </c>
      <c r="AY384" s="176" t="s">
        <v>174</v>
      </c>
    </row>
    <row r="385" spans="2:65" s="14" customFormat="1">
      <c r="B385" s="189"/>
      <c r="D385" s="175" t="s">
        <v>182</v>
      </c>
      <c r="E385" s="190" t="s">
        <v>1</v>
      </c>
      <c r="F385" s="191" t="s">
        <v>413</v>
      </c>
      <c r="H385" s="190" t="s">
        <v>1</v>
      </c>
      <c r="I385" s="192"/>
      <c r="L385" s="189"/>
      <c r="M385" s="193"/>
      <c r="T385" s="194"/>
      <c r="AT385" s="190" t="s">
        <v>182</v>
      </c>
      <c r="AU385" s="190" t="s">
        <v>113</v>
      </c>
      <c r="AV385" s="14" t="s">
        <v>85</v>
      </c>
      <c r="AW385" s="14" t="s">
        <v>31</v>
      </c>
      <c r="AX385" s="14" t="s">
        <v>77</v>
      </c>
      <c r="AY385" s="190" t="s">
        <v>174</v>
      </c>
    </row>
    <row r="386" spans="2:65" s="12" customFormat="1">
      <c r="B386" s="174"/>
      <c r="D386" s="175" t="s">
        <v>182</v>
      </c>
      <c r="E386" s="176" t="s">
        <v>1</v>
      </c>
      <c r="F386" s="177" t="s">
        <v>412</v>
      </c>
      <c r="H386" s="178">
        <v>4</v>
      </c>
      <c r="I386" s="179"/>
      <c r="L386" s="174"/>
      <c r="M386" s="180"/>
      <c r="T386" s="181"/>
      <c r="AT386" s="176" t="s">
        <v>182</v>
      </c>
      <c r="AU386" s="176" t="s">
        <v>113</v>
      </c>
      <c r="AV386" s="12" t="s">
        <v>113</v>
      </c>
      <c r="AW386" s="12" t="s">
        <v>31</v>
      </c>
      <c r="AX386" s="12" t="s">
        <v>77</v>
      </c>
      <c r="AY386" s="176" t="s">
        <v>174</v>
      </c>
    </row>
    <row r="387" spans="2:65" s="14" customFormat="1">
      <c r="B387" s="189"/>
      <c r="D387" s="175" t="s">
        <v>182</v>
      </c>
      <c r="E387" s="190" t="s">
        <v>1</v>
      </c>
      <c r="F387" s="191" t="s">
        <v>414</v>
      </c>
      <c r="H387" s="190" t="s">
        <v>1</v>
      </c>
      <c r="I387" s="192"/>
      <c r="L387" s="189"/>
      <c r="M387" s="193"/>
      <c r="T387" s="194"/>
      <c r="AT387" s="190" t="s">
        <v>182</v>
      </c>
      <c r="AU387" s="190" t="s">
        <v>113</v>
      </c>
      <c r="AV387" s="14" t="s">
        <v>85</v>
      </c>
      <c r="AW387" s="14" t="s">
        <v>31</v>
      </c>
      <c r="AX387" s="14" t="s">
        <v>77</v>
      </c>
      <c r="AY387" s="190" t="s">
        <v>174</v>
      </c>
    </row>
    <row r="388" spans="2:65" s="12" customFormat="1">
      <c r="B388" s="174"/>
      <c r="D388" s="175" t="s">
        <v>182</v>
      </c>
      <c r="E388" s="176" t="s">
        <v>1</v>
      </c>
      <c r="F388" s="177" t="s">
        <v>415</v>
      </c>
      <c r="H388" s="178">
        <v>6</v>
      </c>
      <c r="I388" s="179"/>
      <c r="L388" s="174"/>
      <c r="M388" s="180"/>
      <c r="T388" s="181"/>
      <c r="AT388" s="176" t="s">
        <v>182</v>
      </c>
      <c r="AU388" s="176" t="s">
        <v>113</v>
      </c>
      <c r="AV388" s="12" t="s">
        <v>113</v>
      </c>
      <c r="AW388" s="12" t="s">
        <v>31</v>
      </c>
      <c r="AX388" s="12" t="s">
        <v>77</v>
      </c>
      <c r="AY388" s="176" t="s">
        <v>174</v>
      </c>
    </row>
    <row r="389" spans="2:65" s="13" customFormat="1">
      <c r="B389" s="182"/>
      <c r="D389" s="175" t="s">
        <v>182</v>
      </c>
      <c r="E389" s="183" t="s">
        <v>1</v>
      </c>
      <c r="F389" s="184" t="s">
        <v>185</v>
      </c>
      <c r="H389" s="185">
        <v>15</v>
      </c>
      <c r="I389" s="186"/>
      <c r="L389" s="182"/>
      <c r="M389" s="187"/>
      <c r="T389" s="188"/>
      <c r="AT389" s="183" t="s">
        <v>182</v>
      </c>
      <c r="AU389" s="183" t="s">
        <v>113</v>
      </c>
      <c r="AV389" s="13" t="s">
        <v>124</v>
      </c>
      <c r="AW389" s="13" t="s">
        <v>31</v>
      </c>
      <c r="AX389" s="13" t="s">
        <v>85</v>
      </c>
      <c r="AY389" s="183" t="s">
        <v>174</v>
      </c>
    </row>
    <row r="390" spans="2:65" s="1" customFormat="1" ht="24.2" customHeight="1">
      <c r="B390" s="34"/>
      <c r="C390" s="162" t="s">
        <v>7</v>
      </c>
      <c r="D390" s="162" t="s">
        <v>177</v>
      </c>
      <c r="E390" s="163" t="s">
        <v>416</v>
      </c>
      <c r="F390" s="164" t="s">
        <v>417</v>
      </c>
      <c r="G390" s="165" t="s">
        <v>408</v>
      </c>
      <c r="H390" s="166">
        <v>3</v>
      </c>
      <c r="I390" s="167"/>
      <c r="J390" s="168">
        <f>ROUND(I390*H390,2)</f>
        <v>0</v>
      </c>
      <c r="K390" s="169"/>
      <c r="L390" s="34"/>
      <c r="M390" s="170" t="s">
        <v>1</v>
      </c>
      <c r="N390" s="136" t="s">
        <v>43</v>
      </c>
      <c r="P390" s="171">
        <f>O390*H390</f>
        <v>0</v>
      </c>
      <c r="Q390" s="171">
        <v>0</v>
      </c>
      <c r="R390" s="171">
        <f>Q390*H390</f>
        <v>0</v>
      </c>
      <c r="S390" s="171">
        <v>0.06</v>
      </c>
      <c r="T390" s="172">
        <f>S390*H390</f>
        <v>0.18</v>
      </c>
      <c r="AR390" s="173" t="s">
        <v>124</v>
      </c>
      <c r="AT390" s="173" t="s">
        <v>177</v>
      </c>
      <c r="AU390" s="173" t="s">
        <v>113</v>
      </c>
      <c r="AY390" s="17" t="s">
        <v>174</v>
      </c>
      <c r="BE390" s="99">
        <f>IF(N390="základná",J390,0)</f>
        <v>0</v>
      </c>
      <c r="BF390" s="99">
        <f>IF(N390="znížená",J390,0)</f>
        <v>0</v>
      </c>
      <c r="BG390" s="99">
        <f>IF(N390="zákl. prenesená",J390,0)</f>
        <v>0</v>
      </c>
      <c r="BH390" s="99">
        <f>IF(N390="zníž. prenesená",J390,0)</f>
        <v>0</v>
      </c>
      <c r="BI390" s="99">
        <f>IF(N390="nulová",J390,0)</f>
        <v>0</v>
      </c>
      <c r="BJ390" s="17" t="s">
        <v>113</v>
      </c>
      <c r="BK390" s="99">
        <f>ROUND(I390*H390,2)</f>
        <v>0</v>
      </c>
      <c r="BL390" s="17" t="s">
        <v>124</v>
      </c>
      <c r="BM390" s="173" t="s">
        <v>418</v>
      </c>
    </row>
    <row r="391" spans="2:65" s="12" customFormat="1">
      <c r="B391" s="174"/>
      <c r="D391" s="175" t="s">
        <v>182</v>
      </c>
      <c r="E391" s="176" t="s">
        <v>1</v>
      </c>
      <c r="F391" s="177" t="s">
        <v>175</v>
      </c>
      <c r="H391" s="178">
        <v>3</v>
      </c>
      <c r="I391" s="179"/>
      <c r="L391" s="174"/>
      <c r="M391" s="180"/>
      <c r="T391" s="181"/>
      <c r="AT391" s="176" t="s">
        <v>182</v>
      </c>
      <c r="AU391" s="176" t="s">
        <v>113</v>
      </c>
      <c r="AV391" s="12" t="s">
        <v>113</v>
      </c>
      <c r="AW391" s="12" t="s">
        <v>31</v>
      </c>
      <c r="AX391" s="12" t="s">
        <v>77</v>
      </c>
      <c r="AY391" s="176" t="s">
        <v>174</v>
      </c>
    </row>
    <row r="392" spans="2:65" s="13" customFormat="1">
      <c r="B392" s="182"/>
      <c r="D392" s="175" t="s">
        <v>182</v>
      </c>
      <c r="E392" s="183" t="s">
        <v>1</v>
      </c>
      <c r="F392" s="184" t="s">
        <v>185</v>
      </c>
      <c r="H392" s="185">
        <v>3</v>
      </c>
      <c r="I392" s="186"/>
      <c r="L392" s="182"/>
      <c r="M392" s="187"/>
      <c r="T392" s="188"/>
      <c r="AT392" s="183" t="s">
        <v>182</v>
      </c>
      <c r="AU392" s="183" t="s">
        <v>113</v>
      </c>
      <c r="AV392" s="13" t="s">
        <v>124</v>
      </c>
      <c r="AW392" s="13" t="s">
        <v>31</v>
      </c>
      <c r="AX392" s="13" t="s">
        <v>85</v>
      </c>
      <c r="AY392" s="183" t="s">
        <v>174</v>
      </c>
    </row>
    <row r="393" spans="2:65" s="1" customFormat="1" ht="21.75" customHeight="1">
      <c r="B393" s="34"/>
      <c r="C393" s="162" t="s">
        <v>419</v>
      </c>
      <c r="D393" s="162" t="s">
        <v>177</v>
      </c>
      <c r="E393" s="163" t="s">
        <v>420</v>
      </c>
      <c r="F393" s="164" t="s">
        <v>421</v>
      </c>
      <c r="G393" s="165" t="s">
        <v>408</v>
      </c>
      <c r="H393" s="166">
        <v>1</v>
      </c>
      <c r="I393" s="167"/>
      <c r="J393" s="168">
        <f>ROUND(I393*H393,2)</f>
        <v>0</v>
      </c>
      <c r="K393" s="169"/>
      <c r="L393" s="34"/>
      <c r="M393" s="170" t="s">
        <v>1</v>
      </c>
      <c r="N393" s="136" t="s">
        <v>43</v>
      </c>
      <c r="P393" s="171">
        <f>O393*H393</f>
        <v>0</v>
      </c>
      <c r="Q393" s="171">
        <v>0</v>
      </c>
      <c r="R393" s="171">
        <f>Q393*H393</f>
        <v>0</v>
      </c>
      <c r="S393" s="171">
        <v>4.0000000000000001E-3</v>
      </c>
      <c r="T393" s="172">
        <f>S393*H393</f>
        <v>4.0000000000000001E-3</v>
      </c>
      <c r="AR393" s="173" t="s">
        <v>124</v>
      </c>
      <c r="AT393" s="173" t="s">
        <v>177</v>
      </c>
      <c r="AU393" s="173" t="s">
        <v>113</v>
      </c>
      <c r="AY393" s="17" t="s">
        <v>174</v>
      </c>
      <c r="BE393" s="99">
        <f>IF(N393="základná",J393,0)</f>
        <v>0</v>
      </c>
      <c r="BF393" s="99">
        <f>IF(N393="znížená",J393,0)</f>
        <v>0</v>
      </c>
      <c r="BG393" s="99">
        <f>IF(N393="zákl. prenesená",J393,0)</f>
        <v>0</v>
      </c>
      <c r="BH393" s="99">
        <f>IF(N393="zníž. prenesená",J393,0)</f>
        <v>0</v>
      </c>
      <c r="BI393" s="99">
        <f>IF(N393="nulová",J393,0)</f>
        <v>0</v>
      </c>
      <c r="BJ393" s="17" t="s">
        <v>113</v>
      </c>
      <c r="BK393" s="99">
        <f>ROUND(I393*H393,2)</f>
        <v>0</v>
      </c>
      <c r="BL393" s="17" t="s">
        <v>124</v>
      </c>
      <c r="BM393" s="173" t="s">
        <v>422</v>
      </c>
    </row>
    <row r="394" spans="2:65" s="14" customFormat="1">
      <c r="B394" s="189"/>
      <c r="D394" s="175" t="s">
        <v>182</v>
      </c>
      <c r="E394" s="190" t="s">
        <v>1</v>
      </c>
      <c r="F394" s="191" t="s">
        <v>423</v>
      </c>
      <c r="H394" s="190" t="s">
        <v>1</v>
      </c>
      <c r="I394" s="192"/>
      <c r="L394" s="189"/>
      <c r="M394" s="193"/>
      <c r="T394" s="194"/>
      <c r="AT394" s="190" t="s">
        <v>182</v>
      </c>
      <c r="AU394" s="190" t="s">
        <v>113</v>
      </c>
      <c r="AV394" s="14" t="s">
        <v>85</v>
      </c>
      <c r="AW394" s="14" t="s">
        <v>31</v>
      </c>
      <c r="AX394" s="14" t="s">
        <v>77</v>
      </c>
      <c r="AY394" s="190" t="s">
        <v>174</v>
      </c>
    </row>
    <row r="395" spans="2:65" s="12" customFormat="1">
      <c r="B395" s="174"/>
      <c r="D395" s="175" t="s">
        <v>182</v>
      </c>
      <c r="E395" s="176" t="s">
        <v>1</v>
      </c>
      <c r="F395" s="177" t="s">
        <v>85</v>
      </c>
      <c r="H395" s="178">
        <v>1</v>
      </c>
      <c r="I395" s="179"/>
      <c r="L395" s="174"/>
      <c r="M395" s="180"/>
      <c r="T395" s="181"/>
      <c r="AT395" s="176" t="s">
        <v>182</v>
      </c>
      <c r="AU395" s="176" t="s">
        <v>113</v>
      </c>
      <c r="AV395" s="12" t="s">
        <v>113</v>
      </c>
      <c r="AW395" s="12" t="s">
        <v>31</v>
      </c>
      <c r="AX395" s="12" t="s">
        <v>77</v>
      </c>
      <c r="AY395" s="176" t="s">
        <v>174</v>
      </c>
    </row>
    <row r="396" spans="2:65" s="13" customFormat="1">
      <c r="B396" s="182"/>
      <c r="D396" s="175" t="s">
        <v>182</v>
      </c>
      <c r="E396" s="183" t="s">
        <v>1</v>
      </c>
      <c r="F396" s="184" t="s">
        <v>185</v>
      </c>
      <c r="H396" s="185">
        <v>1</v>
      </c>
      <c r="I396" s="186"/>
      <c r="L396" s="182"/>
      <c r="M396" s="187"/>
      <c r="T396" s="188"/>
      <c r="AT396" s="183" t="s">
        <v>182</v>
      </c>
      <c r="AU396" s="183" t="s">
        <v>113</v>
      </c>
      <c r="AV396" s="13" t="s">
        <v>124</v>
      </c>
      <c r="AW396" s="13" t="s">
        <v>31</v>
      </c>
      <c r="AX396" s="13" t="s">
        <v>85</v>
      </c>
      <c r="AY396" s="183" t="s">
        <v>174</v>
      </c>
    </row>
    <row r="397" spans="2:65" s="1" customFormat="1" ht="24.2" customHeight="1">
      <c r="B397" s="34"/>
      <c r="C397" s="162" t="s">
        <v>424</v>
      </c>
      <c r="D397" s="162" t="s">
        <v>177</v>
      </c>
      <c r="E397" s="163" t="s">
        <v>425</v>
      </c>
      <c r="F397" s="164" t="s">
        <v>426</v>
      </c>
      <c r="G397" s="165" t="s">
        <v>180</v>
      </c>
      <c r="H397" s="166">
        <v>15.965</v>
      </c>
      <c r="I397" s="167"/>
      <c r="J397" s="168">
        <f>ROUND(I397*H397,2)</f>
        <v>0</v>
      </c>
      <c r="K397" s="169"/>
      <c r="L397" s="34"/>
      <c r="M397" s="170" t="s">
        <v>1</v>
      </c>
      <c r="N397" s="136" t="s">
        <v>43</v>
      </c>
      <c r="P397" s="171">
        <f>O397*H397</f>
        <v>0</v>
      </c>
      <c r="Q397" s="171">
        <v>0</v>
      </c>
      <c r="R397" s="171">
        <f>Q397*H397</f>
        <v>0</v>
      </c>
      <c r="S397" s="171">
        <v>3.4000000000000002E-2</v>
      </c>
      <c r="T397" s="172">
        <f>S397*H397</f>
        <v>0.54281000000000001</v>
      </c>
      <c r="AR397" s="173" t="s">
        <v>124</v>
      </c>
      <c r="AT397" s="173" t="s">
        <v>177</v>
      </c>
      <c r="AU397" s="173" t="s">
        <v>113</v>
      </c>
      <c r="AY397" s="17" t="s">
        <v>174</v>
      </c>
      <c r="BE397" s="99">
        <f>IF(N397="základná",J397,0)</f>
        <v>0</v>
      </c>
      <c r="BF397" s="99">
        <f>IF(N397="znížená",J397,0)</f>
        <v>0</v>
      </c>
      <c r="BG397" s="99">
        <f>IF(N397="zákl. prenesená",J397,0)</f>
        <v>0</v>
      </c>
      <c r="BH397" s="99">
        <f>IF(N397="zníž. prenesená",J397,0)</f>
        <v>0</v>
      </c>
      <c r="BI397" s="99">
        <f>IF(N397="nulová",J397,0)</f>
        <v>0</v>
      </c>
      <c r="BJ397" s="17" t="s">
        <v>113</v>
      </c>
      <c r="BK397" s="99">
        <f>ROUND(I397*H397,2)</f>
        <v>0</v>
      </c>
      <c r="BL397" s="17" t="s">
        <v>124</v>
      </c>
      <c r="BM397" s="173" t="s">
        <v>427</v>
      </c>
    </row>
    <row r="398" spans="2:65" s="12" customFormat="1">
      <c r="B398" s="174"/>
      <c r="D398" s="175" t="s">
        <v>182</v>
      </c>
      <c r="E398" s="176" t="s">
        <v>1</v>
      </c>
      <c r="F398" s="177" t="s">
        <v>428</v>
      </c>
      <c r="H398" s="178">
        <v>4.4930000000000003</v>
      </c>
      <c r="I398" s="179"/>
      <c r="L398" s="174"/>
      <c r="M398" s="180"/>
      <c r="T398" s="181"/>
      <c r="AT398" s="176" t="s">
        <v>182</v>
      </c>
      <c r="AU398" s="176" t="s">
        <v>113</v>
      </c>
      <c r="AV398" s="12" t="s">
        <v>113</v>
      </c>
      <c r="AW398" s="12" t="s">
        <v>31</v>
      </c>
      <c r="AX398" s="12" t="s">
        <v>77</v>
      </c>
      <c r="AY398" s="176" t="s">
        <v>174</v>
      </c>
    </row>
    <row r="399" spans="2:65" s="12" customFormat="1">
      <c r="B399" s="174"/>
      <c r="D399" s="175" t="s">
        <v>182</v>
      </c>
      <c r="E399" s="176" t="s">
        <v>1</v>
      </c>
      <c r="F399" s="177" t="s">
        <v>429</v>
      </c>
      <c r="H399" s="178">
        <v>11.472</v>
      </c>
      <c r="I399" s="179"/>
      <c r="L399" s="174"/>
      <c r="M399" s="180"/>
      <c r="T399" s="181"/>
      <c r="AT399" s="176" t="s">
        <v>182</v>
      </c>
      <c r="AU399" s="176" t="s">
        <v>113</v>
      </c>
      <c r="AV399" s="12" t="s">
        <v>113</v>
      </c>
      <c r="AW399" s="12" t="s">
        <v>31</v>
      </c>
      <c r="AX399" s="12" t="s">
        <v>77</v>
      </c>
      <c r="AY399" s="176" t="s">
        <v>174</v>
      </c>
    </row>
    <row r="400" spans="2:65" s="13" customFormat="1">
      <c r="B400" s="182"/>
      <c r="D400" s="175" t="s">
        <v>182</v>
      </c>
      <c r="E400" s="183" t="s">
        <v>1</v>
      </c>
      <c r="F400" s="184" t="s">
        <v>185</v>
      </c>
      <c r="H400" s="185">
        <v>15.965</v>
      </c>
      <c r="I400" s="186"/>
      <c r="L400" s="182"/>
      <c r="M400" s="187"/>
      <c r="T400" s="188"/>
      <c r="AT400" s="183" t="s">
        <v>182</v>
      </c>
      <c r="AU400" s="183" t="s">
        <v>113</v>
      </c>
      <c r="AV400" s="13" t="s">
        <v>124</v>
      </c>
      <c r="AW400" s="13" t="s">
        <v>31</v>
      </c>
      <c r="AX400" s="13" t="s">
        <v>85</v>
      </c>
      <c r="AY400" s="183" t="s">
        <v>174</v>
      </c>
    </row>
    <row r="401" spans="2:65" s="1" customFormat="1" ht="24.2" customHeight="1">
      <c r="B401" s="34"/>
      <c r="C401" s="162" t="s">
        <v>430</v>
      </c>
      <c r="D401" s="162" t="s">
        <v>177</v>
      </c>
      <c r="E401" s="163" t="s">
        <v>431</v>
      </c>
      <c r="F401" s="164" t="s">
        <v>432</v>
      </c>
      <c r="G401" s="165" t="s">
        <v>180</v>
      </c>
      <c r="H401" s="166">
        <v>12.805</v>
      </c>
      <c r="I401" s="167"/>
      <c r="J401" s="168">
        <f>ROUND(I401*H401,2)</f>
        <v>0</v>
      </c>
      <c r="K401" s="169"/>
      <c r="L401" s="34"/>
      <c r="M401" s="170" t="s">
        <v>1</v>
      </c>
      <c r="N401" s="136" t="s">
        <v>43</v>
      </c>
      <c r="P401" s="171">
        <f>O401*H401</f>
        <v>0</v>
      </c>
      <c r="Q401" s="171">
        <v>0</v>
      </c>
      <c r="R401" s="171">
        <f>Q401*H401</f>
        <v>0</v>
      </c>
      <c r="S401" s="171">
        <v>7.5999999999999998E-2</v>
      </c>
      <c r="T401" s="172">
        <f>S401*H401</f>
        <v>0.97317999999999993</v>
      </c>
      <c r="AR401" s="173" t="s">
        <v>124</v>
      </c>
      <c r="AT401" s="173" t="s">
        <v>177</v>
      </c>
      <c r="AU401" s="173" t="s">
        <v>113</v>
      </c>
      <c r="AY401" s="17" t="s">
        <v>174</v>
      </c>
      <c r="BE401" s="99">
        <f>IF(N401="základná",J401,0)</f>
        <v>0</v>
      </c>
      <c r="BF401" s="99">
        <f>IF(N401="znížená",J401,0)</f>
        <v>0</v>
      </c>
      <c r="BG401" s="99">
        <f>IF(N401="zákl. prenesená",J401,0)</f>
        <v>0</v>
      </c>
      <c r="BH401" s="99">
        <f>IF(N401="zníž. prenesená",J401,0)</f>
        <v>0</v>
      </c>
      <c r="BI401" s="99">
        <f>IF(N401="nulová",J401,0)</f>
        <v>0</v>
      </c>
      <c r="BJ401" s="17" t="s">
        <v>113</v>
      </c>
      <c r="BK401" s="99">
        <f>ROUND(I401*H401,2)</f>
        <v>0</v>
      </c>
      <c r="BL401" s="17" t="s">
        <v>124</v>
      </c>
      <c r="BM401" s="173" t="s">
        <v>433</v>
      </c>
    </row>
    <row r="402" spans="2:65" s="14" customFormat="1">
      <c r="B402" s="189"/>
      <c r="D402" s="175" t="s">
        <v>182</v>
      </c>
      <c r="E402" s="190" t="s">
        <v>1</v>
      </c>
      <c r="F402" s="191" t="s">
        <v>410</v>
      </c>
      <c r="H402" s="190" t="s">
        <v>1</v>
      </c>
      <c r="I402" s="192"/>
      <c r="L402" s="189"/>
      <c r="M402" s="193"/>
      <c r="T402" s="194"/>
      <c r="AT402" s="190" t="s">
        <v>182</v>
      </c>
      <c r="AU402" s="190" t="s">
        <v>113</v>
      </c>
      <c r="AV402" s="14" t="s">
        <v>85</v>
      </c>
      <c r="AW402" s="14" t="s">
        <v>31</v>
      </c>
      <c r="AX402" s="14" t="s">
        <v>77</v>
      </c>
      <c r="AY402" s="190" t="s">
        <v>174</v>
      </c>
    </row>
    <row r="403" spans="2:65" s="12" customFormat="1">
      <c r="B403" s="174"/>
      <c r="D403" s="175" t="s">
        <v>182</v>
      </c>
      <c r="E403" s="176" t="s">
        <v>1</v>
      </c>
      <c r="F403" s="177" t="s">
        <v>434</v>
      </c>
      <c r="H403" s="178">
        <v>1.7729999999999999</v>
      </c>
      <c r="I403" s="179"/>
      <c r="L403" s="174"/>
      <c r="M403" s="180"/>
      <c r="T403" s="181"/>
      <c r="AT403" s="176" t="s">
        <v>182</v>
      </c>
      <c r="AU403" s="176" t="s">
        <v>113</v>
      </c>
      <c r="AV403" s="12" t="s">
        <v>113</v>
      </c>
      <c r="AW403" s="12" t="s">
        <v>31</v>
      </c>
      <c r="AX403" s="12" t="s">
        <v>77</v>
      </c>
      <c r="AY403" s="176" t="s">
        <v>174</v>
      </c>
    </row>
    <row r="404" spans="2:65" s="14" customFormat="1">
      <c r="B404" s="189"/>
      <c r="D404" s="175" t="s">
        <v>182</v>
      </c>
      <c r="E404" s="190" t="s">
        <v>1</v>
      </c>
      <c r="F404" s="191" t="s">
        <v>411</v>
      </c>
      <c r="H404" s="190" t="s">
        <v>1</v>
      </c>
      <c r="I404" s="192"/>
      <c r="L404" s="189"/>
      <c r="M404" s="193"/>
      <c r="T404" s="194"/>
      <c r="AT404" s="190" t="s">
        <v>182</v>
      </c>
      <c r="AU404" s="190" t="s">
        <v>113</v>
      </c>
      <c r="AV404" s="14" t="s">
        <v>85</v>
      </c>
      <c r="AW404" s="14" t="s">
        <v>31</v>
      </c>
      <c r="AX404" s="14" t="s">
        <v>77</v>
      </c>
      <c r="AY404" s="190" t="s">
        <v>174</v>
      </c>
    </row>
    <row r="405" spans="2:65" s="12" customFormat="1">
      <c r="B405" s="174"/>
      <c r="D405" s="175" t="s">
        <v>182</v>
      </c>
      <c r="E405" s="176" t="s">
        <v>1</v>
      </c>
      <c r="F405" s="177" t="s">
        <v>435</v>
      </c>
      <c r="H405" s="178">
        <v>6.3040000000000003</v>
      </c>
      <c r="I405" s="179"/>
      <c r="L405" s="174"/>
      <c r="M405" s="180"/>
      <c r="T405" s="181"/>
      <c r="AT405" s="176" t="s">
        <v>182</v>
      </c>
      <c r="AU405" s="176" t="s">
        <v>113</v>
      </c>
      <c r="AV405" s="12" t="s">
        <v>113</v>
      </c>
      <c r="AW405" s="12" t="s">
        <v>31</v>
      </c>
      <c r="AX405" s="12" t="s">
        <v>77</v>
      </c>
      <c r="AY405" s="176" t="s">
        <v>174</v>
      </c>
    </row>
    <row r="406" spans="2:65" s="14" customFormat="1">
      <c r="B406" s="189"/>
      <c r="D406" s="175" t="s">
        <v>182</v>
      </c>
      <c r="E406" s="190" t="s">
        <v>1</v>
      </c>
      <c r="F406" s="191" t="s">
        <v>413</v>
      </c>
      <c r="H406" s="190" t="s">
        <v>1</v>
      </c>
      <c r="I406" s="192"/>
      <c r="L406" s="189"/>
      <c r="M406" s="193"/>
      <c r="T406" s="194"/>
      <c r="AT406" s="190" t="s">
        <v>182</v>
      </c>
      <c r="AU406" s="190" t="s">
        <v>113</v>
      </c>
      <c r="AV406" s="14" t="s">
        <v>85</v>
      </c>
      <c r="AW406" s="14" t="s">
        <v>31</v>
      </c>
      <c r="AX406" s="14" t="s">
        <v>77</v>
      </c>
      <c r="AY406" s="190" t="s">
        <v>174</v>
      </c>
    </row>
    <row r="407" spans="2:65" s="12" customFormat="1">
      <c r="B407" s="174"/>
      <c r="D407" s="175" t="s">
        <v>182</v>
      </c>
      <c r="E407" s="176" t="s">
        <v>1</v>
      </c>
      <c r="F407" s="177" t="s">
        <v>436</v>
      </c>
      <c r="H407" s="178">
        <v>4.7279999999999998</v>
      </c>
      <c r="I407" s="179"/>
      <c r="L407" s="174"/>
      <c r="M407" s="180"/>
      <c r="T407" s="181"/>
      <c r="AT407" s="176" t="s">
        <v>182</v>
      </c>
      <c r="AU407" s="176" t="s">
        <v>113</v>
      </c>
      <c r="AV407" s="12" t="s">
        <v>113</v>
      </c>
      <c r="AW407" s="12" t="s">
        <v>31</v>
      </c>
      <c r="AX407" s="12" t="s">
        <v>77</v>
      </c>
      <c r="AY407" s="176" t="s">
        <v>174</v>
      </c>
    </row>
    <row r="408" spans="2:65" s="13" customFormat="1">
      <c r="B408" s="182"/>
      <c r="D408" s="175" t="s">
        <v>182</v>
      </c>
      <c r="E408" s="183" t="s">
        <v>1</v>
      </c>
      <c r="F408" s="184" t="s">
        <v>185</v>
      </c>
      <c r="H408" s="185">
        <v>12.805</v>
      </c>
      <c r="I408" s="186"/>
      <c r="L408" s="182"/>
      <c r="M408" s="187"/>
      <c r="T408" s="188"/>
      <c r="AT408" s="183" t="s">
        <v>182</v>
      </c>
      <c r="AU408" s="183" t="s">
        <v>113</v>
      </c>
      <c r="AV408" s="13" t="s">
        <v>124</v>
      </c>
      <c r="AW408" s="13" t="s">
        <v>31</v>
      </c>
      <c r="AX408" s="13" t="s">
        <v>85</v>
      </c>
      <c r="AY408" s="183" t="s">
        <v>174</v>
      </c>
    </row>
    <row r="409" spans="2:65" s="1" customFormat="1" ht="24.2" customHeight="1">
      <c r="B409" s="34"/>
      <c r="C409" s="162" t="s">
        <v>437</v>
      </c>
      <c r="D409" s="162" t="s">
        <v>177</v>
      </c>
      <c r="E409" s="163" t="s">
        <v>438</v>
      </c>
      <c r="F409" s="164" t="s">
        <v>439</v>
      </c>
      <c r="G409" s="165" t="s">
        <v>180</v>
      </c>
      <c r="H409" s="166">
        <v>12.57</v>
      </c>
      <c r="I409" s="167"/>
      <c r="J409" s="168">
        <f>ROUND(I409*H409,2)</f>
        <v>0</v>
      </c>
      <c r="K409" s="169"/>
      <c r="L409" s="34"/>
      <c r="M409" s="170" t="s">
        <v>1</v>
      </c>
      <c r="N409" s="136" t="s">
        <v>43</v>
      </c>
      <c r="P409" s="171">
        <f>O409*H409</f>
        <v>0</v>
      </c>
      <c r="Q409" s="171">
        <v>0</v>
      </c>
      <c r="R409" s="171">
        <f>Q409*H409</f>
        <v>0</v>
      </c>
      <c r="S409" s="171">
        <v>6.3E-2</v>
      </c>
      <c r="T409" s="172">
        <f>S409*H409</f>
        <v>0.79191</v>
      </c>
      <c r="AR409" s="173" t="s">
        <v>124</v>
      </c>
      <c r="AT409" s="173" t="s">
        <v>177</v>
      </c>
      <c r="AU409" s="173" t="s">
        <v>113</v>
      </c>
      <c r="AY409" s="17" t="s">
        <v>174</v>
      </c>
      <c r="BE409" s="99">
        <f>IF(N409="základná",J409,0)</f>
        <v>0</v>
      </c>
      <c r="BF409" s="99">
        <f>IF(N409="znížená",J409,0)</f>
        <v>0</v>
      </c>
      <c r="BG409" s="99">
        <f>IF(N409="zákl. prenesená",J409,0)</f>
        <v>0</v>
      </c>
      <c r="BH409" s="99">
        <f>IF(N409="zníž. prenesená",J409,0)</f>
        <v>0</v>
      </c>
      <c r="BI409" s="99">
        <f>IF(N409="nulová",J409,0)</f>
        <v>0</v>
      </c>
      <c r="BJ409" s="17" t="s">
        <v>113</v>
      </c>
      <c r="BK409" s="99">
        <f>ROUND(I409*H409,2)</f>
        <v>0</v>
      </c>
      <c r="BL409" s="17" t="s">
        <v>124</v>
      </c>
      <c r="BM409" s="173" t="s">
        <v>440</v>
      </c>
    </row>
    <row r="410" spans="2:65" s="14" customFormat="1">
      <c r="B410" s="189"/>
      <c r="D410" s="175" t="s">
        <v>182</v>
      </c>
      <c r="E410" s="190" t="s">
        <v>1</v>
      </c>
      <c r="F410" s="191" t="s">
        <v>414</v>
      </c>
      <c r="H410" s="190" t="s">
        <v>1</v>
      </c>
      <c r="I410" s="192"/>
      <c r="L410" s="189"/>
      <c r="M410" s="193"/>
      <c r="T410" s="194"/>
      <c r="AT410" s="190" t="s">
        <v>182</v>
      </c>
      <c r="AU410" s="190" t="s">
        <v>113</v>
      </c>
      <c r="AV410" s="14" t="s">
        <v>85</v>
      </c>
      <c r="AW410" s="14" t="s">
        <v>31</v>
      </c>
      <c r="AX410" s="14" t="s">
        <v>77</v>
      </c>
      <c r="AY410" s="190" t="s">
        <v>174</v>
      </c>
    </row>
    <row r="411" spans="2:65" s="12" customFormat="1">
      <c r="B411" s="174"/>
      <c r="D411" s="175" t="s">
        <v>182</v>
      </c>
      <c r="E411" s="176" t="s">
        <v>1</v>
      </c>
      <c r="F411" s="177" t="s">
        <v>441</v>
      </c>
      <c r="H411" s="178">
        <v>8.57</v>
      </c>
      <c r="I411" s="179"/>
      <c r="L411" s="174"/>
      <c r="M411" s="180"/>
      <c r="T411" s="181"/>
      <c r="AT411" s="176" t="s">
        <v>182</v>
      </c>
      <c r="AU411" s="176" t="s">
        <v>113</v>
      </c>
      <c r="AV411" s="12" t="s">
        <v>113</v>
      </c>
      <c r="AW411" s="12" t="s">
        <v>31</v>
      </c>
      <c r="AX411" s="12" t="s">
        <v>77</v>
      </c>
      <c r="AY411" s="176" t="s">
        <v>174</v>
      </c>
    </row>
    <row r="412" spans="2:65" s="14" customFormat="1">
      <c r="B412" s="189"/>
      <c r="D412" s="175" t="s">
        <v>182</v>
      </c>
      <c r="E412" s="190" t="s">
        <v>1</v>
      </c>
      <c r="F412" s="191" t="s">
        <v>442</v>
      </c>
      <c r="H412" s="190" t="s">
        <v>1</v>
      </c>
      <c r="I412" s="192"/>
      <c r="L412" s="189"/>
      <c r="M412" s="193"/>
      <c r="T412" s="194"/>
      <c r="AT412" s="190" t="s">
        <v>182</v>
      </c>
      <c r="AU412" s="190" t="s">
        <v>113</v>
      </c>
      <c r="AV412" s="14" t="s">
        <v>85</v>
      </c>
      <c r="AW412" s="14" t="s">
        <v>31</v>
      </c>
      <c r="AX412" s="14" t="s">
        <v>77</v>
      </c>
      <c r="AY412" s="190" t="s">
        <v>174</v>
      </c>
    </row>
    <row r="413" spans="2:65" s="12" customFormat="1">
      <c r="B413" s="174"/>
      <c r="D413" s="175" t="s">
        <v>182</v>
      </c>
      <c r="E413" s="176" t="s">
        <v>1</v>
      </c>
      <c r="F413" s="177" t="s">
        <v>443</v>
      </c>
      <c r="H413" s="178">
        <v>4</v>
      </c>
      <c r="I413" s="179"/>
      <c r="L413" s="174"/>
      <c r="M413" s="180"/>
      <c r="T413" s="181"/>
      <c r="AT413" s="176" t="s">
        <v>182</v>
      </c>
      <c r="AU413" s="176" t="s">
        <v>113</v>
      </c>
      <c r="AV413" s="12" t="s">
        <v>113</v>
      </c>
      <c r="AW413" s="12" t="s">
        <v>31</v>
      </c>
      <c r="AX413" s="12" t="s">
        <v>77</v>
      </c>
      <c r="AY413" s="176" t="s">
        <v>174</v>
      </c>
    </row>
    <row r="414" spans="2:65" s="13" customFormat="1">
      <c r="B414" s="182"/>
      <c r="D414" s="175" t="s">
        <v>182</v>
      </c>
      <c r="E414" s="183" t="s">
        <v>1</v>
      </c>
      <c r="F414" s="184" t="s">
        <v>185</v>
      </c>
      <c r="H414" s="185">
        <v>12.57</v>
      </c>
      <c r="I414" s="186"/>
      <c r="L414" s="182"/>
      <c r="M414" s="187"/>
      <c r="T414" s="188"/>
      <c r="AT414" s="183" t="s">
        <v>182</v>
      </c>
      <c r="AU414" s="183" t="s">
        <v>113</v>
      </c>
      <c r="AV414" s="13" t="s">
        <v>124</v>
      </c>
      <c r="AW414" s="13" t="s">
        <v>31</v>
      </c>
      <c r="AX414" s="13" t="s">
        <v>85</v>
      </c>
      <c r="AY414" s="183" t="s">
        <v>174</v>
      </c>
    </row>
    <row r="415" spans="2:65" s="1" customFormat="1" ht="24.2" customHeight="1">
      <c r="B415" s="34"/>
      <c r="C415" s="162" t="s">
        <v>444</v>
      </c>
      <c r="D415" s="162" t="s">
        <v>177</v>
      </c>
      <c r="E415" s="163" t="s">
        <v>445</v>
      </c>
      <c r="F415" s="164" t="s">
        <v>446</v>
      </c>
      <c r="G415" s="165" t="s">
        <v>180</v>
      </c>
      <c r="H415" s="166">
        <v>7.0579999999999998</v>
      </c>
      <c r="I415" s="167"/>
      <c r="J415" s="168">
        <f>ROUND(I415*H415,2)</f>
        <v>0</v>
      </c>
      <c r="K415" s="169"/>
      <c r="L415" s="34"/>
      <c r="M415" s="170" t="s">
        <v>1</v>
      </c>
      <c r="N415" s="136" t="s">
        <v>43</v>
      </c>
      <c r="P415" s="171">
        <f>O415*H415</f>
        <v>0</v>
      </c>
      <c r="Q415" s="171">
        <v>0</v>
      </c>
      <c r="R415" s="171">
        <f>Q415*H415</f>
        <v>0</v>
      </c>
      <c r="S415" s="171">
        <v>2.5000000000000001E-2</v>
      </c>
      <c r="T415" s="172">
        <f>S415*H415</f>
        <v>0.17645</v>
      </c>
      <c r="AR415" s="173" t="s">
        <v>124</v>
      </c>
      <c r="AT415" s="173" t="s">
        <v>177</v>
      </c>
      <c r="AU415" s="173" t="s">
        <v>113</v>
      </c>
      <c r="AY415" s="17" t="s">
        <v>174</v>
      </c>
      <c r="BE415" s="99">
        <f>IF(N415="základná",J415,0)</f>
        <v>0</v>
      </c>
      <c r="BF415" s="99">
        <f>IF(N415="znížená",J415,0)</f>
        <v>0</v>
      </c>
      <c r="BG415" s="99">
        <f>IF(N415="zákl. prenesená",J415,0)</f>
        <v>0</v>
      </c>
      <c r="BH415" s="99">
        <f>IF(N415="zníž. prenesená",J415,0)</f>
        <v>0</v>
      </c>
      <c r="BI415" s="99">
        <f>IF(N415="nulová",J415,0)</f>
        <v>0</v>
      </c>
      <c r="BJ415" s="17" t="s">
        <v>113</v>
      </c>
      <c r="BK415" s="99">
        <f>ROUND(I415*H415,2)</f>
        <v>0</v>
      </c>
      <c r="BL415" s="17" t="s">
        <v>124</v>
      </c>
      <c r="BM415" s="173" t="s">
        <v>447</v>
      </c>
    </row>
    <row r="416" spans="2:65" s="14" customFormat="1">
      <c r="B416" s="189"/>
      <c r="D416" s="175" t="s">
        <v>182</v>
      </c>
      <c r="E416" s="190" t="s">
        <v>1</v>
      </c>
      <c r="F416" s="191" t="s">
        <v>448</v>
      </c>
      <c r="H416" s="190" t="s">
        <v>1</v>
      </c>
      <c r="I416" s="192"/>
      <c r="L416" s="189"/>
      <c r="M416" s="193"/>
      <c r="T416" s="194"/>
      <c r="AT416" s="190" t="s">
        <v>182</v>
      </c>
      <c r="AU416" s="190" t="s">
        <v>113</v>
      </c>
      <c r="AV416" s="14" t="s">
        <v>85</v>
      </c>
      <c r="AW416" s="14" t="s">
        <v>31</v>
      </c>
      <c r="AX416" s="14" t="s">
        <v>77</v>
      </c>
      <c r="AY416" s="190" t="s">
        <v>174</v>
      </c>
    </row>
    <row r="417" spans="2:65" s="12" customFormat="1">
      <c r="B417" s="174"/>
      <c r="D417" s="175" t="s">
        <v>182</v>
      </c>
      <c r="E417" s="176" t="s">
        <v>1</v>
      </c>
      <c r="F417" s="177" t="s">
        <v>449</v>
      </c>
      <c r="H417" s="178">
        <v>7.0579999999999998</v>
      </c>
      <c r="I417" s="179"/>
      <c r="L417" s="174"/>
      <c r="M417" s="180"/>
      <c r="T417" s="181"/>
      <c r="AT417" s="176" t="s">
        <v>182</v>
      </c>
      <c r="AU417" s="176" t="s">
        <v>113</v>
      </c>
      <c r="AV417" s="12" t="s">
        <v>113</v>
      </c>
      <c r="AW417" s="12" t="s">
        <v>31</v>
      </c>
      <c r="AX417" s="12" t="s">
        <v>77</v>
      </c>
      <c r="AY417" s="176" t="s">
        <v>174</v>
      </c>
    </row>
    <row r="418" spans="2:65" s="13" customFormat="1">
      <c r="B418" s="182"/>
      <c r="D418" s="175" t="s">
        <v>182</v>
      </c>
      <c r="E418" s="183" t="s">
        <v>1</v>
      </c>
      <c r="F418" s="184" t="s">
        <v>185</v>
      </c>
      <c r="H418" s="185">
        <v>7.0579999999999998</v>
      </c>
      <c r="I418" s="186"/>
      <c r="L418" s="182"/>
      <c r="M418" s="187"/>
      <c r="T418" s="188"/>
      <c r="AT418" s="183" t="s">
        <v>182</v>
      </c>
      <c r="AU418" s="183" t="s">
        <v>113</v>
      </c>
      <c r="AV418" s="13" t="s">
        <v>124</v>
      </c>
      <c r="AW418" s="13" t="s">
        <v>31</v>
      </c>
      <c r="AX418" s="13" t="s">
        <v>85</v>
      </c>
      <c r="AY418" s="183" t="s">
        <v>174</v>
      </c>
    </row>
    <row r="419" spans="2:65" s="1" customFormat="1" ht="16.5" customHeight="1">
      <c r="B419" s="34"/>
      <c r="C419" s="162" t="s">
        <v>450</v>
      </c>
      <c r="D419" s="162" t="s">
        <v>177</v>
      </c>
      <c r="E419" s="163" t="s">
        <v>451</v>
      </c>
      <c r="F419" s="164" t="s">
        <v>452</v>
      </c>
      <c r="G419" s="165" t="s">
        <v>180</v>
      </c>
      <c r="H419" s="166">
        <v>2.1</v>
      </c>
      <c r="I419" s="167"/>
      <c r="J419" s="168">
        <f>ROUND(I419*H419,2)</f>
        <v>0</v>
      </c>
      <c r="K419" s="169"/>
      <c r="L419" s="34"/>
      <c r="M419" s="170" t="s">
        <v>1</v>
      </c>
      <c r="N419" s="136" t="s">
        <v>43</v>
      </c>
      <c r="P419" s="171">
        <f>O419*H419</f>
        <v>0</v>
      </c>
      <c r="Q419" s="171">
        <v>0</v>
      </c>
      <c r="R419" s="171">
        <f>Q419*H419</f>
        <v>0</v>
      </c>
      <c r="S419" s="171">
        <v>6.0000000000000001E-3</v>
      </c>
      <c r="T419" s="172">
        <f>S419*H419</f>
        <v>1.26E-2</v>
      </c>
      <c r="AR419" s="173" t="s">
        <v>124</v>
      </c>
      <c r="AT419" s="173" t="s">
        <v>177</v>
      </c>
      <c r="AU419" s="173" t="s">
        <v>113</v>
      </c>
      <c r="AY419" s="17" t="s">
        <v>174</v>
      </c>
      <c r="BE419" s="99">
        <f>IF(N419="základná",J419,0)</f>
        <v>0</v>
      </c>
      <c r="BF419" s="99">
        <f>IF(N419="znížená",J419,0)</f>
        <v>0</v>
      </c>
      <c r="BG419" s="99">
        <f>IF(N419="zákl. prenesená",J419,0)</f>
        <v>0</v>
      </c>
      <c r="BH419" s="99">
        <f>IF(N419="zníž. prenesená",J419,0)</f>
        <v>0</v>
      </c>
      <c r="BI419" s="99">
        <f>IF(N419="nulová",J419,0)</f>
        <v>0</v>
      </c>
      <c r="BJ419" s="17" t="s">
        <v>113</v>
      </c>
      <c r="BK419" s="99">
        <f>ROUND(I419*H419,2)</f>
        <v>0</v>
      </c>
      <c r="BL419" s="17" t="s">
        <v>124</v>
      </c>
      <c r="BM419" s="173" t="s">
        <v>453</v>
      </c>
    </row>
    <row r="420" spans="2:65" s="12" customFormat="1">
      <c r="B420" s="174"/>
      <c r="D420" s="175" t="s">
        <v>182</v>
      </c>
      <c r="E420" s="176" t="s">
        <v>1</v>
      </c>
      <c r="F420" s="177" t="s">
        <v>454</v>
      </c>
      <c r="H420" s="178">
        <v>2.1</v>
      </c>
      <c r="I420" s="179"/>
      <c r="L420" s="174"/>
      <c r="M420" s="180"/>
      <c r="T420" s="181"/>
      <c r="AT420" s="176" t="s">
        <v>182</v>
      </c>
      <c r="AU420" s="176" t="s">
        <v>113</v>
      </c>
      <c r="AV420" s="12" t="s">
        <v>113</v>
      </c>
      <c r="AW420" s="12" t="s">
        <v>31</v>
      </c>
      <c r="AX420" s="12" t="s">
        <v>77</v>
      </c>
      <c r="AY420" s="176" t="s">
        <v>174</v>
      </c>
    </row>
    <row r="421" spans="2:65" s="13" customFormat="1">
      <c r="B421" s="182"/>
      <c r="D421" s="175" t="s">
        <v>182</v>
      </c>
      <c r="E421" s="183" t="s">
        <v>1</v>
      </c>
      <c r="F421" s="184" t="s">
        <v>185</v>
      </c>
      <c r="H421" s="185">
        <v>2.1</v>
      </c>
      <c r="I421" s="186"/>
      <c r="L421" s="182"/>
      <c r="M421" s="187"/>
      <c r="T421" s="188"/>
      <c r="AT421" s="183" t="s">
        <v>182</v>
      </c>
      <c r="AU421" s="183" t="s">
        <v>113</v>
      </c>
      <c r="AV421" s="13" t="s">
        <v>124</v>
      </c>
      <c r="AW421" s="13" t="s">
        <v>31</v>
      </c>
      <c r="AX421" s="13" t="s">
        <v>85</v>
      </c>
      <c r="AY421" s="183" t="s">
        <v>174</v>
      </c>
    </row>
    <row r="422" spans="2:65" s="1" customFormat="1" ht="24.2" customHeight="1">
      <c r="B422" s="34"/>
      <c r="C422" s="162" t="s">
        <v>455</v>
      </c>
      <c r="D422" s="162" t="s">
        <v>177</v>
      </c>
      <c r="E422" s="163" t="s">
        <v>456</v>
      </c>
      <c r="F422" s="164" t="s">
        <v>457</v>
      </c>
      <c r="G422" s="165" t="s">
        <v>408</v>
      </c>
      <c r="H422" s="166">
        <v>1</v>
      </c>
      <c r="I422" s="167"/>
      <c r="J422" s="168">
        <f>ROUND(I422*H422,2)</f>
        <v>0</v>
      </c>
      <c r="K422" s="169"/>
      <c r="L422" s="34"/>
      <c r="M422" s="170" t="s">
        <v>1</v>
      </c>
      <c r="N422" s="136" t="s">
        <v>43</v>
      </c>
      <c r="P422" s="171">
        <f>O422*H422</f>
        <v>0</v>
      </c>
      <c r="Q422" s="171">
        <v>0</v>
      </c>
      <c r="R422" s="171">
        <f>Q422*H422</f>
        <v>0</v>
      </c>
      <c r="S422" s="171">
        <v>2.5999999999999999E-2</v>
      </c>
      <c r="T422" s="172">
        <f>S422*H422</f>
        <v>2.5999999999999999E-2</v>
      </c>
      <c r="AR422" s="173" t="s">
        <v>124</v>
      </c>
      <c r="AT422" s="173" t="s">
        <v>177</v>
      </c>
      <c r="AU422" s="173" t="s">
        <v>113</v>
      </c>
      <c r="AY422" s="17" t="s">
        <v>174</v>
      </c>
      <c r="BE422" s="99">
        <f>IF(N422="základná",J422,0)</f>
        <v>0</v>
      </c>
      <c r="BF422" s="99">
        <f>IF(N422="znížená",J422,0)</f>
        <v>0</v>
      </c>
      <c r="BG422" s="99">
        <f>IF(N422="zákl. prenesená",J422,0)</f>
        <v>0</v>
      </c>
      <c r="BH422" s="99">
        <f>IF(N422="zníž. prenesená",J422,0)</f>
        <v>0</v>
      </c>
      <c r="BI422" s="99">
        <f>IF(N422="nulová",J422,0)</f>
        <v>0</v>
      </c>
      <c r="BJ422" s="17" t="s">
        <v>113</v>
      </c>
      <c r="BK422" s="99">
        <f>ROUND(I422*H422,2)</f>
        <v>0</v>
      </c>
      <c r="BL422" s="17" t="s">
        <v>124</v>
      </c>
      <c r="BM422" s="173" t="s">
        <v>458</v>
      </c>
    </row>
    <row r="423" spans="2:65" s="14" customFormat="1">
      <c r="B423" s="189"/>
      <c r="D423" s="175" t="s">
        <v>182</v>
      </c>
      <c r="E423" s="190" t="s">
        <v>1</v>
      </c>
      <c r="F423" s="191" t="s">
        <v>459</v>
      </c>
      <c r="H423" s="190" t="s">
        <v>1</v>
      </c>
      <c r="I423" s="192"/>
      <c r="L423" s="189"/>
      <c r="M423" s="193"/>
      <c r="T423" s="194"/>
      <c r="AT423" s="190" t="s">
        <v>182</v>
      </c>
      <c r="AU423" s="190" t="s">
        <v>113</v>
      </c>
      <c r="AV423" s="14" t="s">
        <v>85</v>
      </c>
      <c r="AW423" s="14" t="s">
        <v>31</v>
      </c>
      <c r="AX423" s="14" t="s">
        <v>77</v>
      </c>
      <c r="AY423" s="190" t="s">
        <v>174</v>
      </c>
    </row>
    <row r="424" spans="2:65" s="12" customFormat="1">
      <c r="B424" s="174"/>
      <c r="D424" s="175" t="s">
        <v>182</v>
      </c>
      <c r="E424" s="176" t="s">
        <v>1</v>
      </c>
      <c r="F424" s="177" t="s">
        <v>85</v>
      </c>
      <c r="H424" s="178">
        <v>1</v>
      </c>
      <c r="I424" s="179"/>
      <c r="L424" s="174"/>
      <c r="M424" s="180"/>
      <c r="T424" s="181"/>
      <c r="AT424" s="176" t="s">
        <v>182</v>
      </c>
      <c r="AU424" s="176" t="s">
        <v>113</v>
      </c>
      <c r="AV424" s="12" t="s">
        <v>113</v>
      </c>
      <c r="AW424" s="12" t="s">
        <v>31</v>
      </c>
      <c r="AX424" s="12" t="s">
        <v>77</v>
      </c>
      <c r="AY424" s="176" t="s">
        <v>174</v>
      </c>
    </row>
    <row r="425" spans="2:65" s="13" customFormat="1">
      <c r="B425" s="182"/>
      <c r="D425" s="175" t="s">
        <v>182</v>
      </c>
      <c r="E425" s="183" t="s">
        <v>1</v>
      </c>
      <c r="F425" s="184" t="s">
        <v>185</v>
      </c>
      <c r="H425" s="185">
        <v>1</v>
      </c>
      <c r="I425" s="186"/>
      <c r="L425" s="182"/>
      <c r="M425" s="187"/>
      <c r="T425" s="188"/>
      <c r="AT425" s="183" t="s">
        <v>182</v>
      </c>
      <c r="AU425" s="183" t="s">
        <v>113</v>
      </c>
      <c r="AV425" s="13" t="s">
        <v>124</v>
      </c>
      <c r="AW425" s="13" t="s">
        <v>31</v>
      </c>
      <c r="AX425" s="13" t="s">
        <v>85</v>
      </c>
      <c r="AY425" s="183" t="s">
        <v>174</v>
      </c>
    </row>
    <row r="426" spans="2:65" s="1" customFormat="1" ht="24.2" customHeight="1">
      <c r="B426" s="34"/>
      <c r="C426" s="162" t="s">
        <v>460</v>
      </c>
      <c r="D426" s="162" t="s">
        <v>177</v>
      </c>
      <c r="E426" s="163" t="s">
        <v>461</v>
      </c>
      <c r="F426" s="164" t="s">
        <v>462</v>
      </c>
      <c r="G426" s="165" t="s">
        <v>180</v>
      </c>
      <c r="H426" s="166">
        <v>1.7729999999999999</v>
      </c>
      <c r="I426" s="167"/>
      <c r="J426" s="168">
        <f>ROUND(I426*H426,2)</f>
        <v>0</v>
      </c>
      <c r="K426" s="169"/>
      <c r="L426" s="34"/>
      <c r="M426" s="170" t="s">
        <v>1</v>
      </c>
      <c r="N426" s="136" t="s">
        <v>43</v>
      </c>
      <c r="P426" s="171">
        <f>O426*H426</f>
        <v>0</v>
      </c>
      <c r="Q426" s="171">
        <v>0</v>
      </c>
      <c r="R426" s="171">
        <f>Q426*H426</f>
        <v>0</v>
      </c>
      <c r="S426" s="171">
        <v>8.4000000000000005E-2</v>
      </c>
      <c r="T426" s="172">
        <f>S426*H426</f>
        <v>0.14893200000000001</v>
      </c>
      <c r="AR426" s="173" t="s">
        <v>124</v>
      </c>
      <c r="AT426" s="173" t="s">
        <v>177</v>
      </c>
      <c r="AU426" s="173" t="s">
        <v>113</v>
      </c>
      <c r="AY426" s="17" t="s">
        <v>174</v>
      </c>
      <c r="BE426" s="99">
        <f>IF(N426="základná",J426,0)</f>
        <v>0</v>
      </c>
      <c r="BF426" s="99">
        <f>IF(N426="znížená",J426,0)</f>
        <v>0</v>
      </c>
      <c r="BG426" s="99">
        <f>IF(N426="zákl. prenesená",J426,0)</f>
        <v>0</v>
      </c>
      <c r="BH426" s="99">
        <f>IF(N426="zníž. prenesená",J426,0)</f>
        <v>0</v>
      </c>
      <c r="BI426" s="99">
        <f>IF(N426="nulová",J426,0)</f>
        <v>0</v>
      </c>
      <c r="BJ426" s="17" t="s">
        <v>113</v>
      </c>
      <c r="BK426" s="99">
        <f>ROUND(I426*H426,2)</f>
        <v>0</v>
      </c>
      <c r="BL426" s="17" t="s">
        <v>124</v>
      </c>
      <c r="BM426" s="173" t="s">
        <v>463</v>
      </c>
    </row>
    <row r="427" spans="2:65" s="14" customFormat="1">
      <c r="B427" s="189"/>
      <c r="D427" s="175" t="s">
        <v>182</v>
      </c>
      <c r="E427" s="190" t="s">
        <v>1</v>
      </c>
      <c r="F427" s="191" t="s">
        <v>464</v>
      </c>
      <c r="H427" s="190" t="s">
        <v>1</v>
      </c>
      <c r="I427" s="192"/>
      <c r="L427" s="189"/>
      <c r="M427" s="193"/>
      <c r="T427" s="194"/>
      <c r="AT427" s="190" t="s">
        <v>182</v>
      </c>
      <c r="AU427" s="190" t="s">
        <v>113</v>
      </c>
      <c r="AV427" s="14" t="s">
        <v>85</v>
      </c>
      <c r="AW427" s="14" t="s">
        <v>31</v>
      </c>
      <c r="AX427" s="14" t="s">
        <v>77</v>
      </c>
      <c r="AY427" s="190" t="s">
        <v>174</v>
      </c>
    </row>
    <row r="428" spans="2:65" s="12" customFormat="1">
      <c r="B428" s="174"/>
      <c r="D428" s="175" t="s">
        <v>182</v>
      </c>
      <c r="E428" s="176" t="s">
        <v>1</v>
      </c>
      <c r="F428" s="177" t="s">
        <v>465</v>
      </c>
      <c r="H428" s="178">
        <v>1.7729999999999999</v>
      </c>
      <c r="I428" s="179"/>
      <c r="L428" s="174"/>
      <c r="M428" s="180"/>
      <c r="T428" s="181"/>
      <c r="AT428" s="176" t="s">
        <v>182</v>
      </c>
      <c r="AU428" s="176" t="s">
        <v>113</v>
      </c>
      <c r="AV428" s="12" t="s">
        <v>113</v>
      </c>
      <c r="AW428" s="12" t="s">
        <v>31</v>
      </c>
      <c r="AX428" s="12" t="s">
        <v>77</v>
      </c>
      <c r="AY428" s="176" t="s">
        <v>174</v>
      </c>
    </row>
    <row r="429" spans="2:65" s="13" customFormat="1">
      <c r="B429" s="182"/>
      <c r="D429" s="175" t="s">
        <v>182</v>
      </c>
      <c r="E429" s="183" t="s">
        <v>1</v>
      </c>
      <c r="F429" s="184" t="s">
        <v>185</v>
      </c>
      <c r="H429" s="185">
        <v>1.7729999999999999</v>
      </c>
      <c r="I429" s="186"/>
      <c r="L429" s="182"/>
      <c r="M429" s="187"/>
      <c r="T429" s="188"/>
      <c r="AT429" s="183" t="s">
        <v>182</v>
      </c>
      <c r="AU429" s="183" t="s">
        <v>113</v>
      </c>
      <c r="AV429" s="13" t="s">
        <v>124</v>
      </c>
      <c r="AW429" s="13" t="s">
        <v>31</v>
      </c>
      <c r="AX429" s="13" t="s">
        <v>85</v>
      </c>
      <c r="AY429" s="183" t="s">
        <v>174</v>
      </c>
    </row>
    <row r="430" spans="2:65" s="1" customFormat="1" ht="24.2" customHeight="1">
      <c r="B430" s="34"/>
      <c r="C430" s="162" t="s">
        <v>466</v>
      </c>
      <c r="D430" s="162" t="s">
        <v>177</v>
      </c>
      <c r="E430" s="163" t="s">
        <v>467</v>
      </c>
      <c r="F430" s="164" t="s">
        <v>468</v>
      </c>
      <c r="G430" s="165" t="s">
        <v>180</v>
      </c>
      <c r="H430" s="166">
        <v>2.52</v>
      </c>
      <c r="I430" s="167"/>
      <c r="J430" s="168">
        <f>ROUND(I430*H430,2)</f>
        <v>0</v>
      </c>
      <c r="K430" s="169"/>
      <c r="L430" s="34"/>
      <c r="M430" s="170" t="s">
        <v>1</v>
      </c>
      <c r="N430" s="136" t="s">
        <v>43</v>
      </c>
      <c r="P430" s="171">
        <f>O430*H430</f>
        <v>0</v>
      </c>
      <c r="Q430" s="171">
        <v>0</v>
      </c>
      <c r="R430" s="171">
        <f>Q430*H430</f>
        <v>0</v>
      </c>
      <c r="S430" s="171">
        <v>0.28100000000000003</v>
      </c>
      <c r="T430" s="172">
        <f>S430*H430</f>
        <v>0.70812000000000008</v>
      </c>
      <c r="AR430" s="173" t="s">
        <v>124</v>
      </c>
      <c r="AT430" s="173" t="s">
        <v>177</v>
      </c>
      <c r="AU430" s="173" t="s">
        <v>113</v>
      </c>
      <c r="AY430" s="17" t="s">
        <v>174</v>
      </c>
      <c r="BE430" s="99">
        <f>IF(N430="základná",J430,0)</f>
        <v>0</v>
      </c>
      <c r="BF430" s="99">
        <f>IF(N430="znížená",J430,0)</f>
        <v>0</v>
      </c>
      <c r="BG430" s="99">
        <f>IF(N430="zákl. prenesená",J430,0)</f>
        <v>0</v>
      </c>
      <c r="BH430" s="99">
        <f>IF(N430="zníž. prenesená",J430,0)</f>
        <v>0</v>
      </c>
      <c r="BI430" s="99">
        <f>IF(N430="nulová",J430,0)</f>
        <v>0</v>
      </c>
      <c r="BJ430" s="17" t="s">
        <v>113</v>
      </c>
      <c r="BK430" s="99">
        <f>ROUND(I430*H430,2)</f>
        <v>0</v>
      </c>
      <c r="BL430" s="17" t="s">
        <v>124</v>
      </c>
      <c r="BM430" s="173" t="s">
        <v>469</v>
      </c>
    </row>
    <row r="431" spans="2:65" s="14" customFormat="1">
      <c r="B431" s="189"/>
      <c r="D431" s="175" t="s">
        <v>182</v>
      </c>
      <c r="E431" s="190" t="s">
        <v>1</v>
      </c>
      <c r="F431" s="191" t="s">
        <v>470</v>
      </c>
      <c r="H431" s="190" t="s">
        <v>1</v>
      </c>
      <c r="I431" s="192"/>
      <c r="L431" s="189"/>
      <c r="M431" s="193"/>
      <c r="T431" s="194"/>
      <c r="AT431" s="190" t="s">
        <v>182</v>
      </c>
      <c r="AU431" s="190" t="s">
        <v>113</v>
      </c>
      <c r="AV431" s="14" t="s">
        <v>85</v>
      </c>
      <c r="AW431" s="14" t="s">
        <v>31</v>
      </c>
      <c r="AX431" s="14" t="s">
        <v>77</v>
      </c>
      <c r="AY431" s="190" t="s">
        <v>174</v>
      </c>
    </row>
    <row r="432" spans="2:65" s="12" customFormat="1">
      <c r="B432" s="174"/>
      <c r="D432" s="175" t="s">
        <v>182</v>
      </c>
      <c r="E432" s="176" t="s">
        <v>1</v>
      </c>
      <c r="F432" s="177" t="s">
        <v>471</v>
      </c>
      <c r="H432" s="178">
        <v>0.9</v>
      </c>
      <c r="I432" s="179"/>
      <c r="L432" s="174"/>
      <c r="M432" s="180"/>
      <c r="T432" s="181"/>
      <c r="AT432" s="176" t="s">
        <v>182</v>
      </c>
      <c r="AU432" s="176" t="s">
        <v>113</v>
      </c>
      <c r="AV432" s="12" t="s">
        <v>113</v>
      </c>
      <c r="AW432" s="12" t="s">
        <v>31</v>
      </c>
      <c r="AX432" s="12" t="s">
        <v>77</v>
      </c>
      <c r="AY432" s="176" t="s">
        <v>174</v>
      </c>
    </row>
    <row r="433" spans="2:65" s="12" customFormat="1">
      <c r="B433" s="174"/>
      <c r="D433" s="175" t="s">
        <v>182</v>
      </c>
      <c r="E433" s="176" t="s">
        <v>1</v>
      </c>
      <c r="F433" s="177" t="s">
        <v>472</v>
      </c>
      <c r="H433" s="178">
        <v>1.62</v>
      </c>
      <c r="I433" s="179"/>
      <c r="L433" s="174"/>
      <c r="M433" s="180"/>
      <c r="T433" s="181"/>
      <c r="AT433" s="176" t="s">
        <v>182</v>
      </c>
      <c r="AU433" s="176" t="s">
        <v>113</v>
      </c>
      <c r="AV433" s="12" t="s">
        <v>113</v>
      </c>
      <c r="AW433" s="12" t="s">
        <v>31</v>
      </c>
      <c r="AX433" s="12" t="s">
        <v>77</v>
      </c>
      <c r="AY433" s="176" t="s">
        <v>174</v>
      </c>
    </row>
    <row r="434" spans="2:65" s="13" customFormat="1">
      <c r="B434" s="182"/>
      <c r="D434" s="175" t="s">
        <v>182</v>
      </c>
      <c r="E434" s="183" t="s">
        <v>1</v>
      </c>
      <c r="F434" s="184" t="s">
        <v>185</v>
      </c>
      <c r="H434" s="185">
        <v>2.52</v>
      </c>
      <c r="I434" s="186"/>
      <c r="L434" s="182"/>
      <c r="M434" s="187"/>
      <c r="T434" s="188"/>
      <c r="AT434" s="183" t="s">
        <v>182</v>
      </c>
      <c r="AU434" s="183" t="s">
        <v>113</v>
      </c>
      <c r="AV434" s="13" t="s">
        <v>124</v>
      </c>
      <c r="AW434" s="13" t="s">
        <v>31</v>
      </c>
      <c r="AX434" s="13" t="s">
        <v>85</v>
      </c>
      <c r="AY434" s="183" t="s">
        <v>174</v>
      </c>
    </row>
    <row r="435" spans="2:65" s="1" customFormat="1" ht="24.2" customHeight="1">
      <c r="B435" s="34"/>
      <c r="C435" s="162" t="s">
        <v>473</v>
      </c>
      <c r="D435" s="162" t="s">
        <v>177</v>
      </c>
      <c r="E435" s="163" t="s">
        <v>474</v>
      </c>
      <c r="F435" s="164" t="s">
        <v>475</v>
      </c>
      <c r="G435" s="165" t="s">
        <v>180</v>
      </c>
      <c r="H435" s="166">
        <v>7.52</v>
      </c>
      <c r="I435" s="167"/>
      <c r="J435" s="168">
        <f>ROUND(I435*H435,2)</f>
        <v>0</v>
      </c>
      <c r="K435" s="169"/>
      <c r="L435" s="34"/>
      <c r="M435" s="170" t="s">
        <v>1</v>
      </c>
      <c r="N435" s="136" t="s">
        <v>43</v>
      </c>
      <c r="P435" s="171">
        <f>O435*H435</f>
        <v>0</v>
      </c>
      <c r="Q435" s="171">
        <v>0</v>
      </c>
      <c r="R435" s="171">
        <f>Q435*H435</f>
        <v>0</v>
      </c>
      <c r="S435" s="171">
        <v>0.27</v>
      </c>
      <c r="T435" s="172">
        <f>S435*H435</f>
        <v>2.0304000000000002</v>
      </c>
      <c r="AR435" s="173" t="s">
        <v>124</v>
      </c>
      <c r="AT435" s="173" t="s">
        <v>177</v>
      </c>
      <c r="AU435" s="173" t="s">
        <v>113</v>
      </c>
      <c r="AY435" s="17" t="s">
        <v>174</v>
      </c>
      <c r="BE435" s="99">
        <f>IF(N435="základná",J435,0)</f>
        <v>0</v>
      </c>
      <c r="BF435" s="99">
        <f>IF(N435="znížená",J435,0)</f>
        <v>0</v>
      </c>
      <c r="BG435" s="99">
        <f>IF(N435="zákl. prenesená",J435,0)</f>
        <v>0</v>
      </c>
      <c r="BH435" s="99">
        <f>IF(N435="zníž. prenesená",J435,0)</f>
        <v>0</v>
      </c>
      <c r="BI435" s="99">
        <f>IF(N435="nulová",J435,0)</f>
        <v>0</v>
      </c>
      <c r="BJ435" s="17" t="s">
        <v>113</v>
      </c>
      <c r="BK435" s="99">
        <f>ROUND(I435*H435,2)</f>
        <v>0</v>
      </c>
      <c r="BL435" s="17" t="s">
        <v>124</v>
      </c>
      <c r="BM435" s="173" t="s">
        <v>476</v>
      </c>
    </row>
    <row r="436" spans="2:65" s="12" customFormat="1">
      <c r="B436" s="174"/>
      <c r="D436" s="175" t="s">
        <v>182</v>
      </c>
      <c r="E436" s="176" t="s">
        <v>1</v>
      </c>
      <c r="F436" s="177" t="s">
        <v>215</v>
      </c>
      <c r="H436" s="178">
        <v>4</v>
      </c>
      <c r="I436" s="179"/>
      <c r="L436" s="174"/>
      <c r="M436" s="180"/>
      <c r="T436" s="181"/>
      <c r="AT436" s="176" t="s">
        <v>182</v>
      </c>
      <c r="AU436" s="176" t="s">
        <v>113</v>
      </c>
      <c r="AV436" s="12" t="s">
        <v>113</v>
      </c>
      <c r="AW436" s="12" t="s">
        <v>31</v>
      </c>
      <c r="AX436" s="12" t="s">
        <v>77</v>
      </c>
      <c r="AY436" s="176" t="s">
        <v>174</v>
      </c>
    </row>
    <row r="437" spans="2:65" s="12" customFormat="1">
      <c r="B437" s="174"/>
      <c r="D437" s="175" t="s">
        <v>182</v>
      </c>
      <c r="E437" s="176" t="s">
        <v>1</v>
      </c>
      <c r="F437" s="177" t="s">
        <v>477</v>
      </c>
      <c r="H437" s="178">
        <v>1.21</v>
      </c>
      <c r="I437" s="179"/>
      <c r="L437" s="174"/>
      <c r="M437" s="180"/>
      <c r="T437" s="181"/>
      <c r="AT437" s="176" t="s">
        <v>182</v>
      </c>
      <c r="AU437" s="176" t="s">
        <v>113</v>
      </c>
      <c r="AV437" s="12" t="s">
        <v>113</v>
      </c>
      <c r="AW437" s="12" t="s">
        <v>31</v>
      </c>
      <c r="AX437" s="12" t="s">
        <v>77</v>
      </c>
      <c r="AY437" s="176" t="s">
        <v>174</v>
      </c>
    </row>
    <row r="438" spans="2:65" s="12" customFormat="1">
      <c r="B438" s="174"/>
      <c r="D438" s="175" t="s">
        <v>182</v>
      </c>
      <c r="E438" s="176" t="s">
        <v>1</v>
      </c>
      <c r="F438" s="177" t="s">
        <v>478</v>
      </c>
      <c r="H438" s="178">
        <v>2.31</v>
      </c>
      <c r="I438" s="179"/>
      <c r="L438" s="174"/>
      <c r="M438" s="180"/>
      <c r="T438" s="181"/>
      <c r="AT438" s="176" t="s">
        <v>182</v>
      </c>
      <c r="AU438" s="176" t="s">
        <v>113</v>
      </c>
      <c r="AV438" s="12" t="s">
        <v>113</v>
      </c>
      <c r="AW438" s="12" t="s">
        <v>31</v>
      </c>
      <c r="AX438" s="12" t="s">
        <v>77</v>
      </c>
      <c r="AY438" s="176" t="s">
        <v>174</v>
      </c>
    </row>
    <row r="439" spans="2:65" s="13" customFormat="1">
      <c r="B439" s="182"/>
      <c r="D439" s="175" t="s">
        <v>182</v>
      </c>
      <c r="E439" s="183" t="s">
        <v>1</v>
      </c>
      <c r="F439" s="184" t="s">
        <v>185</v>
      </c>
      <c r="H439" s="185">
        <v>7.52</v>
      </c>
      <c r="I439" s="186"/>
      <c r="L439" s="182"/>
      <c r="M439" s="187"/>
      <c r="T439" s="188"/>
      <c r="AT439" s="183" t="s">
        <v>182</v>
      </c>
      <c r="AU439" s="183" t="s">
        <v>113</v>
      </c>
      <c r="AV439" s="13" t="s">
        <v>124</v>
      </c>
      <c r="AW439" s="13" t="s">
        <v>31</v>
      </c>
      <c r="AX439" s="13" t="s">
        <v>85</v>
      </c>
      <c r="AY439" s="183" t="s">
        <v>174</v>
      </c>
    </row>
    <row r="440" spans="2:65" s="1" customFormat="1" ht="24.2" customHeight="1">
      <c r="B440" s="34"/>
      <c r="C440" s="162" t="s">
        <v>479</v>
      </c>
      <c r="D440" s="162" t="s">
        <v>177</v>
      </c>
      <c r="E440" s="163" t="s">
        <v>480</v>
      </c>
      <c r="F440" s="164" t="s">
        <v>481</v>
      </c>
      <c r="G440" s="165" t="s">
        <v>482</v>
      </c>
      <c r="H440" s="166">
        <v>75</v>
      </c>
      <c r="I440" s="167"/>
      <c r="J440" s="168">
        <f>ROUND(I440*H440,2)</f>
        <v>0</v>
      </c>
      <c r="K440" s="169"/>
      <c r="L440" s="34"/>
      <c r="M440" s="170" t="s">
        <v>1</v>
      </c>
      <c r="N440" s="136" t="s">
        <v>43</v>
      </c>
      <c r="P440" s="171">
        <f>O440*H440</f>
        <v>0</v>
      </c>
      <c r="Q440" s="171">
        <v>4.0000000000000003E-5</v>
      </c>
      <c r="R440" s="171">
        <f>Q440*H440</f>
        <v>3.0000000000000001E-3</v>
      </c>
      <c r="S440" s="171">
        <v>7.9000000000000001E-4</v>
      </c>
      <c r="T440" s="172">
        <f>S440*H440</f>
        <v>5.9250000000000004E-2</v>
      </c>
      <c r="AR440" s="173" t="s">
        <v>124</v>
      </c>
      <c r="AT440" s="173" t="s">
        <v>177</v>
      </c>
      <c r="AU440" s="173" t="s">
        <v>113</v>
      </c>
      <c r="AY440" s="17" t="s">
        <v>174</v>
      </c>
      <c r="BE440" s="99">
        <f>IF(N440="základná",J440,0)</f>
        <v>0</v>
      </c>
      <c r="BF440" s="99">
        <f>IF(N440="znížená",J440,0)</f>
        <v>0</v>
      </c>
      <c r="BG440" s="99">
        <f>IF(N440="zákl. prenesená",J440,0)</f>
        <v>0</v>
      </c>
      <c r="BH440" s="99">
        <f>IF(N440="zníž. prenesená",J440,0)</f>
        <v>0</v>
      </c>
      <c r="BI440" s="99">
        <f>IF(N440="nulová",J440,0)</f>
        <v>0</v>
      </c>
      <c r="BJ440" s="17" t="s">
        <v>113</v>
      </c>
      <c r="BK440" s="99">
        <f>ROUND(I440*H440,2)</f>
        <v>0</v>
      </c>
      <c r="BL440" s="17" t="s">
        <v>124</v>
      </c>
      <c r="BM440" s="173" t="s">
        <v>483</v>
      </c>
    </row>
    <row r="441" spans="2:65" s="14" customFormat="1">
      <c r="B441" s="189"/>
      <c r="D441" s="175" t="s">
        <v>182</v>
      </c>
      <c r="E441" s="190" t="s">
        <v>1</v>
      </c>
      <c r="F441" s="191" t="s">
        <v>484</v>
      </c>
      <c r="H441" s="190" t="s">
        <v>1</v>
      </c>
      <c r="I441" s="192"/>
      <c r="L441" s="189"/>
      <c r="M441" s="193"/>
      <c r="T441" s="194"/>
      <c r="AT441" s="190" t="s">
        <v>182</v>
      </c>
      <c r="AU441" s="190" t="s">
        <v>113</v>
      </c>
      <c r="AV441" s="14" t="s">
        <v>85</v>
      </c>
      <c r="AW441" s="14" t="s">
        <v>31</v>
      </c>
      <c r="AX441" s="14" t="s">
        <v>77</v>
      </c>
      <c r="AY441" s="190" t="s">
        <v>174</v>
      </c>
    </row>
    <row r="442" spans="2:65" s="12" customFormat="1">
      <c r="B442" s="174"/>
      <c r="D442" s="175" t="s">
        <v>182</v>
      </c>
      <c r="E442" s="176" t="s">
        <v>1</v>
      </c>
      <c r="F442" s="177" t="s">
        <v>485</v>
      </c>
      <c r="H442" s="178">
        <v>75</v>
      </c>
      <c r="I442" s="179"/>
      <c r="L442" s="174"/>
      <c r="M442" s="180"/>
      <c r="T442" s="181"/>
      <c r="AT442" s="176" t="s">
        <v>182</v>
      </c>
      <c r="AU442" s="176" t="s">
        <v>113</v>
      </c>
      <c r="AV442" s="12" t="s">
        <v>113</v>
      </c>
      <c r="AW442" s="12" t="s">
        <v>31</v>
      </c>
      <c r="AX442" s="12" t="s">
        <v>77</v>
      </c>
      <c r="AY442" s="176" t="s">
        <v>174</v>
      </c>
    </row>
    <row r="443" spans="2:65" s="13" customFormat="1">
      <c r="B443" s="182"/>
      <c r="D443" s="175" t="s">
        <v>182</v>
      </c>
      <c r="E443" s="183" t="s">
        <v>1</v>
      </c>
      <c r="F443" s="184" t="s">
        <v>185</v>
      </c>
      <c r="H443" s="185">
        <v>75</v>
      </c>
      <c r="I443" s="186"/>
      <c r="L443" s="182"/>
      <c r="M443" s="187"/>
      <c r="T443" s="188"/>
      <c r="AT443" s="183" t="s">
        <v>182</v>
      </c>
      <c r="AU443" s="183" t="s">
        <v>113</v>
      </c>
      <c r="AV443" s="13" t="s">
        <v>124</v>
      </c>
      <c r="AW443" s="13" t="s">
        <v>31</v>
      </c>
      <c r="AX443" s="13" t="s">
        <v>85</v>
      </c>
      <c r="AY443" s="183" t="s">
        <v>174</v>
      </c>
    </row>
    <row r="444" spans="2:65" s="1" customFormat="1" ht="16.5" customHeight="1">
      <c r="B444" s="34"/>
      <c r="C444" s="162" t="s">
        <v>486</v>
      </c>
      <c r="D444" s="162" t="s">
        <v>177</v>
      </c>
      <c r="E444" s="163" t="s">
        <v>487</v>
      </c>
      <c r="F444" s="164" t="s">
        <v>488</v>
      </c>
      <c r="G444" s="165" t="s">
        <v>180</v>
      </c>
      <c r="H444" s="166">
        <v>33.799999999999997</v>
      </c>
      <c r="I444" s="167"/>
      <c r="J444" s="168">
        <f>ROUND(I444*H444,2)</f>
        <v>0</v>
      </c>
      <c r="K444" s="169"/>
      <c r="L444" s="34"/>
      <c r="M444" s="170" t="s">
        <v>1</v>
      </c>
      <c r="N444" s="136" t="s">
        <v>43</v>
      </c>
      <c r="P444" s="171">
        <f>O444*H444</f>
        <v>0</v>
      </c>
      <c r="Q444" s="171">
        <v>3.0000000000000001E-5</v>
      </c>
      <c r="R444" s="171">
        <f>Q444*H444</f>
        <v>1.0139999999999999E-3</v>
      </c>
      <c r="S444" s="171">
        <v>0</v>
      </c>
      <c r="T444" s="172">
        <f>S444*H444</f>
        <v>0</v>
      </c>
      <c r="AR444" s="173" t="s">
        <v>124</v>
      </c>
      <c r="AT444" s="173" t="s">
        <v>177</v>
      </c>
      <c r="AU444" s="173" t="s">
        <v>113</v>
      </c>
      <c r="AY444" s="17" t="s">
        <v>174</v>
      </c>
      <c r="BE444" s="99">
        <f>IF(N444="základná",J444,0)</f>
        <v>0</v>
      </c>
      <c r="BF444" s="99">
        <f>IF(N444="znížená",J444,0)</f>
        <v>0</v>
      </c>
      <c r="BG444" s="99">
        <f>IF(N444="zákl. prenesená",J444,0)</f>
        <v>0</v>
      </c>
      <c r="BH444" s="99">
        <f>IF(N444="zníž. prenesená",J444,0)</f>
        <v>0</v>
      </c>
      <c r="BI444" s="99">
        <f>IF(N444="nulová",J444,0)</f>
        <v>0</v>
      </c>
      <c r="BJ444" s="17" t="s">
        <v>113</v>
      </c>
      <c r="BK444" s="99">
        <f>ROUND(I444*H444,2)</f>
        <v>0</v>
      </c>
      <c r="BL444" s="17" t="s">
        <v>124</v>
      </c>
      <c r="BM444" s="173" t="s">
        <v>489</v>
      </c>
    </row>
    <row r="445" spans="2:65" s="12" customFormat="1">
      <c r="B445" s="174"/>
      <c r="D445" s="175" t="s">
        <v>182</v>
      </c>
      <c r="E445" s="176" t="s">
        <v>1</v>
      </c>
      <c r="F445" s="177" t="s">
        <v>490</v>
      </c>
      <c r="H445" s="178">
        <v>12</v>
      </c>
      <c r="I445" s="179"/>
      <c r="L445" s="174"/>
      <c r="M445" s="180"/>
      <c r="T445" s="181"/>
      <c r="AT445" s="176" t="s">
        <v>182</v>
      </c>
      <c r="AU445" s="176" t="s">
        <v>113</v>
      </c>
      <c r="AV445" s="12" t="s">
        <v>113</v>
      </c>
      <c r="AW445" s="12" t="s">
        <v>31</v>
      </c>
      <c r="AX445" s="12" t="s">
        <v>77</v>
      </c>
      <c r="AY445" s="176" t="s">
        <v>174</v>
      </c>
    </row>
    <row r="446" spans="2:65" s="12" customFormat="1">
      <c r="B446" s="174"/>
      <c r="D446" s="175" t="s">
        <v>182</v>
      </c>
      <c r="E446" s="176" t="s">
        <v>1</v>
      </c>
      <c r="F446" s="177" t="s">
        <v>491</v>
      </c>
      <c r="H446" s="178">
        <v>4.4000000000000004</v>
      </c>
      <c r="I446" s="179"/>
      <c r="L446" s="174"/>
      <c r="M446" s="180"/>
      <c r="T446" s="181"/>
      <c r="AT446" s="176" t="s">
        <v>182</v>
      </c>
      <c r="AU446" s="176" t="s">
        <v>113</v>
      </c>
      <c r="AV446" s="12" t="s">
        <v>113</v>
      </c>
      <c r="AW446" s="12" t="s">
        <v>31</v>
      </c>
      <c r="AX446" s="12" t="s">
        <v>77</v>
      </c>
      <c r="AY446" s="176" t="s">
        <v>174</v>
      </c>
    </row>
    <row r="447" spans="2:65" s="12" customFormat="1">
      <c r="B447" s="174"/>
      <c r="D447" s="175" t="s">
        <v>182</v>
      </c>
      <c r="E447" s="176" t="s">
        <v>1</v>
      </c>
      <c r="F447" s="177" t="s">
        <v>492</v>
      </c>
      <c r="H447" s="178">
        <v>5.6</v>
      </c>
      <c r="I447" s="179"/>
      <c r="L447" s="174"/>
      <c r="M447" s="180"/>
      <c r="T447" s="181"/>
      <c r="AT447" s="176" t="s">
        <v>182</v>
      </c>
      <c r="AU447" s="176" t="s">
        <v>113</v>
      </c>
      <c r="AV447" s="12" t="s">
        <v>113</v>
      </c>
      <c r="AW447" s="12" t="s">
        <v>31</v>
      </c>
      <c r="AX447" s="12" t="s">
        <v>77</v>
      </c>
      <c r="AY447" s="176" t="s">
        <v>174</v>
      </c>
    </row>
    <row r="448" spans="2:65" s="12" customFormat="1">
      <c r="B448" s="174"/>
      <c r="D448" s="175" t="s">
        <v>182</v>
      </c>
      <c r="E448" s="176" t="s">
        <v>1</v>
      </c>
      <c r="F448" s="177" t="s">
        <v>493</v>
      </c>
      <c r="H448" s="178">
        <v>5.4</v>
      </c>
      <c r="I448" s="179"/>
      <c r="L448" s="174"/>
      <c r="M448" s="180"/>
      <c r="T448" s="181"/>
      <c r="AT448" s="176" t="s">
        <v>182</v>
      </c>
      <c r="AU448" s="176" t="s">
        <v>113</v>
      </c>
      <c r="AV448" s="12" t="s">
        <v>113</v>
      </c>
      <c r="AW448" s="12" t="s">
        <v>31</v>
      </c>
      <c r="AX448" s="12" t="s">
        <v>77</v>
      </c>
      <c r="AY448" s="176" t="s">
        <v>174</v>
      </c>
    </row>
    <row r="449" spans="2:65" s="12" customFormat="1">
      <c r="B449" s="174"/>
      <c r="D449" s="175" t="s">
        <v>182</v>
      </c>
      <c r="E449" s="176" t="s">
        <v>1</v>
      </c>
      <c r="F449" s="177" t="s">
        <v>494</v>
      </c>
      <c r="H449" s="178">
        <v>6.4</v>
      </c>
      <c r="I449" s="179"/>
      <c r="L449" s="174"/>
      <c r="M449" s="180"/>
      <c r="T449" s="181"/>
      <c r="AT449" s="176" t="s">
        <v>182</v>
      </c>
      <c r="AU449" s="176" t="s">
        <v>113</v>
      </c>
      <c r="AV449" s="12" t="s">
        <v>113</v>
      </c>
      <c r="AW449" s="12" t="s">
        <v>31</v>
      </c>
      <c r="AX449" s="12" t="s">
        <v>77</v>
      </c>
      <c r="AY449" s="176" t="s">
        <v>174</v>
      </c>
    </row>
    <row r="450" spans="2:65" s="13" customFormat="1">
      <c r="B450" s="182"/>
      <c r="D450" s="175" t="s">
        <v>182</v>
      </c>
      <c r="E450" s="183" t="s">
        <v>1</v>
      </c>
      <c r="F450" s="184" t="s">
        <v>185</v>
      </c>
      <c r="H450" s="185">
        <v>33.799999999999997</v>
      </c>
      <c r="I450" s="186"/>
      <c r="L450" s="182"/>
      <c r="M450" s="187"/>
      <c r="T450" s="188"/>
      <c r="AT450" s="183" t="s">
        <v>182</v>
      </c>
      <c r="AU450" s="183" t="s">
        <v>113</v>
      </c>
      <c r="AV450" s="13" t="s">
        <v>124</v>
      </c>
      <c r="AW450" s="13" t="s">
        <v>31</v>
      </c>
      <c r="AX450" s="13" t="s">
        <v>85</v>
      </c>
      <c r="AY450" s="183" t="s">
        <v>174</v>
      </c>
    </row>
    <row r="451" spans="2:65" s="1" customFormat="1" ht="21.75" customHeight="1">
      <c r="B451" s="34"/>
      <c r="C451" s="162" t="s">
        <v>495</v>
      </c>
      <c r="D451" s="162" t="s">
        <v>177</v>
      </c>
      <c r="E451" s="163" t="s">
        <v>496</v>
      </c>
      <c r="F451" s="164" t="s">
        <v>497</v>
      </c>
      <c r="G451" s="165" t="s">
        <v>198</v>
      </c>
      <c r="H451" s="166">
        <v>1.1499999999999999</v>
      </c>
      <c r="I451" s="167"/>
      <c r="J451" s="168">
        <f>ROUND(I451*H451,2)</f>
        <v>0</v>
      </c>
      <c r="K451" s="169"/>
      <c r="L451" s="34"/>
      <c r="M451" s="170" t="s">
        <v>1</v>
      </c>
      <c r="N451" s="136" t="s">
        <v>43</v>
      </c>
      <c r="P451" s="171">
        <f>O451*H451</f>
        <v>0</v>
      </c>
      <c r="Q451" s="171">
        <v>0</v>
      </c>
      <c r="R451" s="171">
        <f>Q451*H451</f>
        <v>0</v>
      </c>
      <c r="S451" s="171">
        <v>1.6E-2</v>
      </c>
      <c r="T451" s="172">
        <f>S451*H451</f>
        <v>1.84E-2</v>
      </c>
      <c r="AR451" s="173" t="s">
        <v>124</v>
      </c>
      <c r="AT451" s="173" t="s">
        <v>177</v>
      </c>
      <c r="AU451" s="173" t="s">
        <v>113</v>
      </c>
      <c r="AY451" s="17" t="s">
        <v>174</v>
      </c>
      <c r="BE451" s="99">
        <f>IF(N451="základná",J451,0)</f>
        <v>0</v>
      </c>
      <c r="BF451" s="99">
        <f>IF(N451="znížená",J451,0)</f>
        <v>0</v>
      </c>
      <c r="BG451" s="99">
        <f>IF(N451="zákl. prenesená",J451,0)</f>
        <v>0</v>
      </c>
      <c r="BH451" s="99">
        <f>IF(N451="zníž. prenesená",J451,0)</f>
        <v>0</v>
      </c>
      <c r="BI451" s="99">
        <f>IF(N451="nulová",J451,0)</f>
        <v>0</v>
      </c>
      <c r="BJ451" s="17" t="s">
        <v>113</v>
      </c>
      <c r="BK451" s="99">
        <f>ROUND(I451*H451,2)</f>
        <v>0</v>
      </c>
      <c r="BL451" s="17" t="s">
        <v>124</v>
      </c>
      <c r="BM451" s="173" t="s">
        <v>498</v>
      </c>
    </row>
    <row r="452" spans="2:65" s="12" customFormat="1">
      <c r="B452" s="174"/>
      <c r="D452" s="175" t="s">
        <v>182</v>
      </c>
      <c r="E452" s="176" t="s">
        <v>1</v>
      </c>
      <c r="F452" s="177" t="s">
        <v>499</v>
      </c>
      <c r="H452" s="178">
        <v>1.1499999999999999</v>
      </c>
      <c r="I452" s="179"/>
      <c r="L452" s="174"/>
      <c r="M452" s="180"/>
      <c r="T452" s="181"/>
      <c r="AT452" s="176" t="s">
        <v>182</v>
      </c>
      <c r="AU452" s="176" t="s">
        <v>113</v>
      </c>
      <c r="AV452" s="12" t="s">
        <v>113</v>
      </c>
      <c r="AW452" s="12" t="s">
        <v>31</v>
      </c>
      <c r="AX452" s="12" t="s">
        <v>77</v>
      </c>
      <c r="AY452" s="176" t="s">
        <v>174</v>
      </c>
    </row>
    <row r="453" spans="2:65" s="13" customFormat="1">
      <c r="B453" s="182"/>
      <c r="D453" s="175" t="s">
        <v>182</v>
      </c>
      <c r="E453" s="183" t="s">
        <v>1</v>
      </c>
      <c r="F453" s="184" t="s">
        <v>185</v>
      </c>
      <c r="H453" s="185">
        <v>1.1499999999999999</v>
      </c>
      <c r="I453" s="186"/>
      <c r="L453" s="182"/>
      <c r="M453" s="187"/>
      <c r="T453" s="188"/>
      <c r="AT453" s="183" t="s">
        <v>182</v>
      </c>
      <c r="AU453" s="183" t="s">
        <v>113</v>
      </c>
      <c r="AV453" s="13" t="s">
        <v>124</v>
      </c>
      <c r="AW453" s="13" t="s">
        <v>31</v>
      </c>
      <c r="AX453" s="13" t="s">
        <v>85</v>
      </c>
      <c r="AY453" s="183" t="s">
        <v>174</v>
      </c>
    </row>
    <row r="454" spans="2:65" s="1" customFormat="1" ht="37.700000000000003" customHeight="1">
      <c r="B454" s="34"/>
      <c r="C454" s="162" t="s">
        <v>500</v>
      </c>
      <c r="D454" s="162" t="s">
        <v>177</v>
      </c>
      <c r="E454" s="163" t="s">
        <v>501</v>
      </c>
      <c r="F454" s="164" t="s">
        <v>502</v>
      </c>
      <c r="G454" s="165" t="s">
        <v>408</v>
      </c>
      <c r="H454" s="166">
        <v>1</v>
      </c>
      <c r="I454" s="167"/>
      <c r="J454" s="168">
        <f>ROUND(I454*H454,2)</f>
        <v>0</v>
      </c>
      <c r="K454" s="169"/>
      <c r="L454" s="34"/>
      <c r="M454" s="170" t="s">
        <v>1</v>
      </c>
      <c r="N454" s="136" t="s">
        <v>43</v>
      </c>
      <c r="P454" s="171">
        <f>O454*H454</f>
        <v>0</v>
      </c>
      <c r="Q454" s="171">
        <v>0</v>
      </c>
      <c r="R454" s="171">
        <f>Q454*H454</f>
        <v>0</v>
      </c>
      <c r="S454" s="171">
        <v>0</v>
      </c>
      <c r="T454" s="172">
        <f>S454*H454</f>
        <v>0</v>
      </c>
      <c r="AR454" s="173" t="s">
        <v>124</v>
      </c>
      <c r="AT454" s="173" t="s">
        <v>177</v>
      </c>
      <c r="AU454" s="173" t="s">
        <v>113</v>
      </c>
      <c r="AY454" s="17" t="s">
        <v>174</v>
      </c>
      <c r="BE454" s="99">
        <f>IF(N454="základná",J454,0)</f>
        <v>0</v>
      </c>
      <c r="BF454" s="99">
        <f>IF(N454="znížená",J454,0)</f>
        <v>0</v>
      </c>
      <c r="BG454" s="99">
        <f>IF(N454="zákl. prenesená",J454,0)</f>
        <v>0</v>
      </c>
      <c r="BH454" s="99">
        <f>IF(N454="zníž. prenesená",J454,0)</f>
        <v>0</v>
      </c>
      <c r="BI454" s="99">
        <f>IF(N454="nulová",J454,0)</f>
        <v>0</v>
      </c>
      <c r="BJ454" s="17" t="s">
        <v>113</v>
      </c>
      <c r="BK454" s="99">
        <f>ROUND(I454*H454,2)</f>
        <v>0</v>
      </c>
      <c r="BL454" s="17" t="s">
        <v>124</v>
      </c>
      <c r="BM454" s="173" t="s">
        <v>503</v>
      </c>
    </row>
    <row r="455" spans="2:65" s="1" customFormat="1" ht="33" customHeight="1">
      <c r="B455" s="34"/>
      <c r="C455" s="162" t="s">
        <v>504</v>
      </c>
      <c r="D455" s="162" t="s">
        <v>177</v>
      </c>
      <c r="E455" s="163" t="s">
        <v>505</v>
      </c>
      <c r="F455" s="164" t="s">
        <v>506</v>
      </c>
      <c r="G455" s="165" t="s">
        <v>180</v>
      </c>
      <c r="H455" s="166">
        <v>517.54700000000003</v>
      </c>
      <c r="I455" s="167"/>
      <c r="J455" s="168">
        <f>ROUND(I455*H455,2)</f>
        <v>0</v>
      </c>
      <c r="K455" s="169"/>
      <c r="L455" s="34"/>
      <c r="M455" s="170" t="s">
        <v>1</v>
      </c>
      <c r="N455" s="136" t="s">
        <v>43</v>
      </c>
      <c r="P455" s="171">
        <f>O455*H455</f>
        <v>0</v>
      </c>
      <c r="Q455" s="171">
        <v>0</v>
      </c>
      <c r="R455" s="171">
        <f>Q455*H455</f>
        <v>0</v>
      </c>
      <c r="S455" s="171">
        <v>4.5999999999999999E-2</v>
      </c>
      <c r="T455" s="172">
        <f>S455*H455</f>
        <v>23.807162000000002</v>
      </c>
      <c r="AR455" s="173" t="s">
        <v>124</v>
      </c>
      <c r="AT455" s="173" t="s">
        <v>177</v>
      </c>
      <c r="AU455" s="173" t="s">
        <v>113</v>
      </c>
      <c r="AY455" s="17" t="s">
        <v>174</v>
      </c>
      <c r="BE455" s="99">
        <f>IF(N455="základná",J455,0)</f>
        <v>0</v>
      </c>
      <c r="BF455" s="99">
        <f>IF(N455="znížená",J455,0)</f>
        <v>0</v>
      </c>
      <c r="BG455" s="99">
        <f>IF(N455="zákl. prenesená",J455,0)</f>
        <v>0</v>
      </c>
      <c r="BH455" s="99">
        <f>IF(N455="zníž. prenesená",J455,0)</f>
        <v>0</v>
      </c>
      <c r="BI455" s="99">
        <f>IF(N455="nulová",J455,0)</f>
        <v>0</v>
      </c>
      <c r="BJ455" s="17" t="s">
        <v>113</v>
      </c>
      <c r="BK455" s="99">
        <f>ROUND(I455*H455,2)</f>
        <v>0</v>
      </c>
      <c r="BL455" s="17" t="s">
        <v>124</v>
      </c>
      <c r="BM455" s="173" t="s">
        <v>507</v>
      </c>
    </row>
    <row r="456" spans="2:65" s="14" customFormat="1">
      <c r="B456" s="189"/>
      <c r="D456" s="175" t="s">
        <v>182</v>
      </c>
      <c r="E456" s="190" t="s">
        <v>1</v>
      </c>
      <c r="F456" s="191" t="s">
        <v>220</v>
      </c>
      <c r="H456" s="190" t="s">
        <v>1</v>
      </c>
      <c r="I456" s="192"/>
      <c r="L456" s="189"/>
      <c r="M456" s="193"/>
      <c r="T456" s="194"/>
      <c r="AT456" s="190" t="s">
        <v>182</v>
      </c>
      <c r="AU456" s="190" t="s">
        <v>113</v>
      </c>
      <c r="AV456" s="14" t="s">
        <v>85</v>
      </c>
      <c r="AW456" s="14" t="s">
        <v>31</v>
      </c>
      <c r="AX456" s="14" t="s">
        <v>77</v>
      </c>
      <c r="AY456" s="190" t="s">
        <v>174</v>
      </c>
    </row>
    <row r="457" spans="2:65" s="14" customFormat="1">
      <c r="B457" s="189"/>
      <c r="D457" s="175" t="s">
        <v>182</v>
      </c>
      <c r="E457" s="190" t="s">
        <v>1</v>
      </c>
      <c r="F457" s="191" t="s">
        <v>221</v>
      </c>
      <c r="H457" s="190" t="s">
        <v>1</v>
      </c>
      <c r="I457" s="192"/>
      <c r="L457" s="189"/>
      <c r="M457" s="193"/>
      <c r="T457" s="194"/>
      <c r="AT457" s="190" t="s">
        <v>182</v>
      </c>
      <c r="AU457" s="190" t="s">
        <v>113</v>
      </c>
      <c r="AV457" s="14" t="s">
        <v>85</v>
      </c>
      <c r="AW457" s="14" t="s">
        <v>31</v>
      </c>
      <c r="AX457" s="14" t="s">
        <v>77</v>
      </c>
      <c r="AY457" s="190" t="s">
        <v>174</v>
      </c>
    </row>
    <row r="458" spans="2:65" s="14" customFormat="1">
      <c r="B458" s="189"/>
      <c r="D458" s="175" t="s">
        <v>182</v>
      </c>
      <c r="E458" s="190" t="s">
        <v>1</v>
      </c>
      <c r="F458" s="191" t="s">
        <v>222</v>
      </c>
      <c r="H458" s="190" t="s">
        <v>1</v>
      </c>
      <c r="I458" s="192"/>
      <c r="L458" s="189"/>
      <c r="M458" s="193"/>
      <c r="T458" s="194"/>
      <c r="AT458" s="190" t="s">
        <v>182</v>
      </c>
      <c r="AU458" s="190" t="s">
        <v>113</v>
      </c>
      <c r="AV458" s="14" t="s">
        <v>85</v>
      </c>
      <c r="AW458" s="14" t="s">
        <v>31</v>
      </c>
      <c r="AX458" s="14" t="s">
        <v>77</v>
      </c>
      <c r="AY458" s="190" t="s">
        <v>174</v>
      </c>
    </row>
    <row r="459" spans="2:65" s="12" customFormat="1">
      <c r="B459" s="174"/>
      <c r="D459" s="175" t="s">
        <v>182</v>
      </c>
      <c r="E459" s="176" t="s">
        <v>1</v>
      </c>
      <c r="F459" s="177" t="s">
        <v>223</v>
      </c>
      <c r="H459" s="178">
        <v>2.3140000000000001</v>
      </c>
      <c r="I459" s="179"/>
      <c r="L459" s="174"/>
      <c r="M459" s="180"/>
      <c r="T459" s="181"/>
      <c r="AT459" s="176" t="s">
        <v>182</v>
      </c>
      <c r="AU459" s="176" t="s">
        <v>113</v>
      </c>
      <c r="AV459" s="12" t="s">
        <v>113</v>
      </c>
      <c r="AW459" s="12" t="s">
        <v>31</v>
      </c>
      <c r="AX459" s="12" t="s">
        <v>77</v>
      </c>
      <c r="AY459" s="176" t="s">
        <v>174</v>
      </c>
    </row>
    <row r="460" spans="2:65" s="12" customFormat="1">
      <c r="B460" s="174"/>
      <c r="D460" s="175" t="s">
        <v>182</v>
      </c>
      <c r="E460" s="176" t="s">
        <v>1</v>
      </c>
      <c r="F460" s="177" t="s">
        <v>224</v>
      </c>
      <c r="H460" s="178">
        <v>45.466999999999999</v>
      </c>
      <c r="I460" s="179"/>
      <c r="L460" s="174"/>
      <c r="M460" s="180"/>
      <c r="T460" s="181"/>
      <c r="AT460" s="176" t="s">
        <v>182</v>
      </c>
      <c r="AU460" s="176" t="s">
        <v>113</v>
      </c>
      <c r="AV460" s="12" t="s">
        <v>113</v>
      </c>
      <c r="AW460" s="12" t="s">
        <v>31</v>
      </c>
      <c r="AX460" s="12" t="s">
        <v>77</v>
      </c>
      <c r="AY460" s="176" t="s">
        <v>174</v>
      </c>
    </row>
    <row r="461" spans="2:65" s="12" customFormat="1">
      <c r="B461" s="174"/>
      <c r="D461" s="175" t="s">
        <v>182</v>
      </c>
      <c r="E461" s="176" t="s">
        <v>1</v>
      </c>
      <c r="F461" s="177" t="s">
        <v>225</v>
      </c>
      <c r="H461" s="178">
        <v>-0.33</v>
      </c>
      <c r="I461" s="179"/>
      <c r="L461" s="174"/>
      <c r="M461" s="180"/>
      <c r="T461" s="181"/>
      <c r="AT461" s="176" t="s">
        <v>182</v>
      </c>
      <c r="AU461" s="176" t="s">
        <v>113</v>
      </c>
      <c r="AV461" s="12" t="s">
        <v>113</v>
      </c>
      <c r="AW461" s="12" t="s">
        <v>31</v>
      </c>
      <c r="AX461" s="12" t="s">
        <v>77</v>
      </c>
      <c r="AY461" s="176" t="s">
        <v>174</v>
      </c>
    </row>
    <row r="462" spans="2:65" s="12" customFormat="1">
      <c r="B462" s="174"/>
      <c r="D462" s="175" t="s">
        <v>182</v>
      </c>
      <c r="E462" s="176" t="s">
        <v>1</v>
      </c>
      <c r="F462" s="177" t="s">
        <v>226</v>
      </c>
      <c r="H462" s="178">
        <v>-1.2</v>
      </c>
      <c r="I462" s="179"/>
      <c r="L462" s="174"/>
      <c r="M462" s="180"/>
      <c r="T462" s="181"/>
      <c r="AT462" s="176" t="s">
        <v>182</v>
      </c>
      <c r="AU462" s="176" t="s">
        <v>113</v>
      </c>
      <c r="AV462" s="12" t="s">
        <v>113</v>
      </c>
      <c r="AW462" s="12" t="s">
        <v>31</v>
      </c>
      <c r="AX462" s="12" t="s">
        <v>77</v>
      </c>
      <c r="AY462" s="176" t="s">
        <v>174</v>
      </c>
    </row>
    <row r="463" spans="2:65" s="12" customFormat="1">
      <c r="B463" s="174"/>
      <c r="D463" s="175" t="s">
        <v>182</v>
      </c>
      <c r="E463" s="176" t="s">
        <v>1</v>
      </c>
      <c r="F463" s="177" t="s">
        <v>227</v>
      </c>
      <c r="H463" s="178">
        <v>-5.34</v>
      </c>
      <c r="I463" s="179"/>
      <c r="L463" s="174"/>
      <c r="M463" s="180"/>
      <c r="T463" s="181"/>
      <c r="AT463" s="176" t="s">
        <v>182</v>
      </c>
      <c r="AU463" s="176" t="s">
        <v>113</v>
      </c>
      <c r="AV463" s="12" t="s">
        <v>113</v>
      </c>
      <c r="AW463" s="12" t="s">
        <v>31</v>
      </c>
      <c r="AX463" s="12" t="s">
        <v>77</v>
      </c>
      <c r="AY463" s="176" t="s">
        <v>174</v>
      </c>
    </row>
    <row r="464" spans="2:65" s="14" customFormat="1">
      <c r="B464" s="189"/>
      <c r="D464" s="175" t="s">
        <v>182</v>
      </c>
      <c r="E464" s="190" t="s">
        <v>1</v>
      </c>
      <c r="F464" s="191" t="s">
        <v>228</v>
      </c>
      <c r="H464" s="190" t="s">
        <v>1</v>
      </c>
      <c r="I464" s="192"/>
      <c r="L464" s="189"/>
      <c r="M464" s="193"/>
      <c r="T464" s="194"/>
      <c r="AT464" s="190" t="s">
        <v>182</v>
      </c>
      <c r="AU464" s="190" t="s">
        <v>113</v>
      </c>
      <c r="AV464" s="14" t="s">
        <v>85</v>
      </c>
      <c r="AW464" s="14" t="s">
        <v>31</v>
      </c>
      <c r="AX464" s="14" t="s">
        <v>77</v>
      </c>
      <c r="AY464" s="190" t="s">
        <v>174</v>
      </c>
    </row>
    <row r="465" spans="2:51" s="14" customFormat="1">
      <c r="B465" s="189"/>
      <c r="D465" s="175" t="s">
        <v>182</v>
      </c>
      <c r="E465" s="190" t="s">
        <v>1</v>
      </c>
      <c r="F465" s="191" t="s">
        <v>229</v>
      </c>
      <c r="H465" s="190" t="s">
        <v>1</v>
      </c>
      <c r="I465" s="192"/>
      <c r="L465" s="189"/>
      <c r="M465" s="193"/>
      <c r="T465" s="194"/>
      <c r="AT465" s="190" t="s">
        <v>182</v>
      </c>
      <c r="AU465" s="190" t="s">
        <v>113</v>
      </c>
      <c r="AV465" s="14" t="s">
        <v>85</v>
      </c>
      <c r="AW465" s="14" t="s">
        <v>31</v>
      </c>
      <c r="AX465" s="14" t="s">
        <v>77</v>
      </c>
      <c r="AY465" s="190" t="s">
        <v>174</v>
      </c>
    </row>
    <row r="466" spans="2:51" s="12" customFormat="1">
      <c r="B466" s="174"/>
      <c r="D466" s="175" t="s">
        <v>182</v>
      </c>
      <c r="E466" s="176" t="s">
        <v>1</v>
      </c>
      <c r="F466" s="177" t="s">
        <v>230</v>
      </c>
      <c r="H466" s="178">
        <v>17.52</v>
      </c>
      <c r="I466" s="179"/>
      <c r="L466" s="174"/>
      <c r="M466" s="180"/>
      <c r="T466" s="181"/>
      <c r="AT466" s="176" t="s">
        <v>182</v>
      </c>
      <c r="AU466" s="176" t="s">
        <v>113</v>
      </c>
      <c r="AV466" s="12" t="s">
        <v>113</v>
      </c>
      <c r="AW466" s="12" t="s">
        <v>31</v>
      </c>
      <c r="AX466" s="12" t="s">
        <v>77</v>
      </c>
      <c r="AY466" s="176" t="s">
        <v>174</v>
      </c>
    </row>
    <row r="467" spans="2:51" s="12" customFormat="1">
      <c r="B467" s="174"/>
      <c r="D467" s="175" t="s">
        <v>182</v>
      </c>
      <c r="E467" s="176" t="s">
        <v>1</v>
      </c>
      <c r="F467" s="177" t="s">
        <v>231</v>
      </c>
      <c r="H467" s="178">
        <v>-2.04</v>
      </c>
      <c r="I467" s="179"/>
      <c r="L467" s="174"/>
      <c r="M467" s="180"/>
      <c r="T467" s="181"/>
      <c r="AT467" s="176" t="s">
        <v>182</v>
      </c>
      <c r="AU467" s="176" t="s">
        <v>113</v>
      </c>
      <c r="AV467" s="12" t="s">
        <v>113</v>
      </c>
      <c r="AW467" s="12" t="s">
        <v>31</v>
      </c>
      <c r="AX467" s="12" t="s">
        <v>77</v>
      </c>
      <c r="AY467" s="176" t="s">
        <v>174</v>
      </c>
    </row>
    <row r="468" spans="2:51" s="12" customFormat="1">
      <c r="B468" s="174"/>
      <c r="D468" s="175" t="s">
        <v>182</v>
      </c>
      <c r="E468" s="176" t="s">
        <v>1</v>
      </c>
      <c r="F468" s="177" t="s">
        <v>232</v>
      </c>
      <c r="H468" s="178">
        <v>-2.64</v>
      </c>
      <c r="I468" s="179"/>
      <c r="L468" s="174"/>
      <c r="M468" s="180"/>
      <c r="T468" s="181"/>
      <c r="AT468" s="176" t="s">
        <v>182</v>
      </c>
      <c r="AU468" s="176" t="s">
        <v>113</v>
      </c>
      <c r="AV468" s="12" t="s">
        <v>113</v>
      </c>
      <c r="AW468" s="12" t="s">
        <v>31</v>
      </c>
      <c r="AX468" s="12" t="s">
        <v>77</v>
      </c>
      <c r="AY468" s="176" t="s">
        <v>174</v>
      </c>
    </row>
    <row r="469" spans="2:51" s="12" customFormat="1">
      <c r="B469" s="174"/>
      <c r="D469" s="175" t="s">
        <v>182</v>
      </c>
      <c r="E469" s="176" t="s">
        <v>1</v>
      </c>
      <c r="F469" s="177" t="s">
        <v>233</v>
      </c>
      <c r="H469" s="178">
        <v>-0.66</v>
      </c>
      <c r="I469" s="179"/>
      <c r="L469" s="174"/>
      <c r="M469" s="180"/>
      <c r="T469" s="181"/>
      <c r="AT469" s="176" t="s">
        <v>182</v>
      </c>
      <c r="AU469" s="176" t="s">
        <v>113</v>
      </c>
      <c r="AV469" s="12" t="s">
        <v>113</v>
      </c>
      <c r="AW469" s="12" t="s">
        <v>31</v>
      </c>
      <c r="AX469" s="12" t="s">
        <v>77</v>
      </c>
      <c r="AY469" s="176" t="s">
        <v>174</v>
      </c>
    </row>
    <row r="470" spans="2:51" s="12" customFormat="1">
      <c r="B470" s="174"/>
      <c r="D470" s="175" t="s">
        <v>182</v>
      </c>
      <c r="E470" s="176" t="s">
        <v>1</v>
      </c>
      <c r="F470" s="177" t="s">
        <v>234</v>
      </c>
      <c r="H470" s="178">
        <v>-1.2</v>
      </c>
      <c r="I470" s="179"/>
      <c r="L470" s="174"/>
      <c r="M470" s="180"/>
      <c r="T470" s="181"/>
      <c r="AT470" s="176" t="s">
        <v>182</v>
      </c>
      <c r="AU470" s="176" t="s">
        <v>113</v>
      </c>
      <c r="AV470" s="12" t="s">
        <v>113</v>
      </c>
      <c r="AW470" s="12" t="s">
        <v>31</v>
      </c>
      <c r="AX470" s="12" t="s">
        <v>77</v>
      </c>
      <c r="AY470" s="176" t="s">
        <v>174</v>
      </c>
    </row>
    <row r="471" spans="2:51" s="14" customFormat="1">
      <c r="B471" s="189"/>
      <c r="D471" s="175" t="s">
        <v>182</v>
      </c>
      <c r="E471" s="190" t="s">
        <v>1</v>
      </c>
      <c r="F471" s="191" t="s">
        <v>235</v>
      </c>
      <c r="H471" s="190" t="s">
        <v>1</v>
      </c>
      <c r="I471" s="192"/>
      <c r="L471" s="189"/>
      <c r="M471" s="193"/>
      <c r="T471" s="194"/>
      <c r="AT471" s="190" t="s">
        <v>182</v>
      </c>
      <c r="AU471" s="190" t="s">
        <v>113</v>
      </c>
      <c r="AV471" s="14" t="s">
        <v>85</v>
      </c>
      <c r="AW471" s="14" t="s">
        <v>31</v>
      </c>
      <c r="AX471" s="14" t="s">
        <v>77</v>
      </c>
      <c r="AY471" s="190" t="s">
        <v>174</v>
      </c>
    </row>
    <row r="472" spans="2:51" s="14" customFormat="1">
      <c r="B472" s="189"/>
      <c r="D472" s="175" t="s">
        <v>182</v>
      </c>
      <c r="E472" s="190" t="s">
        <v>1</v>
      </c>
      <c r="F472" s="191" t="s">
        <v>236</v>
      </c>
      <c r="H472" s="190" t="s">
        <v>1</v>
      </c>
      <c r="I472" s="192"/>
      <c r="L472" s="189"/>
      <c r="M472" s="193"/>
      <c r="T472" s="194"/>
      <c r="AT472" s="190" t="s">
        <v>182</v>
      </c>
      <c r="AU472" s="190" t="s">
        <v>113</v>
      </c>
      <c r="AV472" s="14" t="s">
        <v>85</v>
      </c>
      <c r="AW472" s="14" t="s">
        <v>31</v>
      </c>
      <c r="AX472" s="14" t="s">
        <v>77</v>
      </c>
      <c r="AY472" s="190" t="s">
        <v>174</v>
      </c>
    </row>
    <row r="473" spans="2:51" s="12" customFormat="1">
      <c r="B473" s="174"/>
      <c r="D473" s="175" t="s">
        <v>182</v>
      </c>
      <c r="E473" s="176" t="s">
        <v>1</v>
      </c>
      <c r="F473" s="177" t="s">
        <v>237</v>
      </c>
      <c r="H473" s="178">
        <v>11.909000000000001</v>
      </c>
      <c r="I473" s="179"/>
      <c r="L473" s="174"/>
      <c r="M473" s="180"/>
      <c r="T473" s="181"/>
      <c r="AT473" s="176" t="s">
        <v>182</v>
      </c>
      <c r="AU473" s="176" t="s">
        <v>113</v>
      </c>
      <c r="AV473" s="12" t="s">
        <v>113</v>
      </c>
      <c r="AW473" s="12" t="s">
        <v>31</v>
      </c>
      <c r="AX473" s="12" t="s">
        <v>77</v>
      </c>
      <c r="AY473" s="176" t="s">
        <v>174</v>
      </c>
    </row>
    <row r="474" spans="2:51" s="12" customFormat="1">
      <c r="B474" s="174"/>
      <c r="D474" s="175" t="s">
        <v>182</v>
      </c>
      <c r="E474" s="176" t="s">
        <v>1</v>
      </c>
      <c r="F474" s="177" t="s">
        <v>238</v>
      </c>
      <c r="H474" s="178">
        <v>-1.08</v>
      </c>
      <c r="I474" s="179"/>
      <c r="L474" s="174"/>
      <c r="M474" s="180"/>
      <c r="T474" s="181"/>
      <c r="AT474" s="176" t="s">
        <v>182</v>
      </c>
      <c r="AU474" s="176" t="s">
        <v>113</v>
      </c>
      <c r="AV474" s="12" t="s">
        <v>113</v>
      </c>
      <c r="AW474" s="12" t="s">
        <v>31</v>
      </c>
      <c r="AX474" s="12" t="s">
        <v>77</v>
      </c>
      <c r="AY474" s="176" t="s">
        <v>174</v>
      </c>
    </row>
    <row r="475" spans="2:51" s="12" customFormat="1">
      <c r="B475" s="174"/>
      <c r="D475" s="175" t="s">
        <v>182</v>
      </c>
      <c r="E475" s="176" t="s">
        <v>1</v>
      </c>
      <c r="F475" s="177" t="s">
        <v>239</v>
      </c>
      <c r="H475" s="178">
        <v>-5.88</v>
      </c>
      <c r="I475" s="179"/>
      <c r="L475" s="174"/>
      <c r="M475" s="180"/>
      <c r="T475" s="181"/>
      <c r="AT475" s="176" t="s">
        <v>182</v>
      </c>
      <c r="AU475" s="176" t="s">
        <v>113</v>
      </c>
      <c r="AV475" s="12" t="s">
        <v>113</v>
      </c>
      <c r="AW475" s="12" t="s">
        <v>31</v>
      </c>
      <c r="AX475" s="12" t="s">
        <v>77</v>
      </c>
      <c r="AY475" s="176" t="s">
        <v>174</v>
      </c>
    </row>
    <row r="476" spans="2:51" s="14" customFormat="1">
      <c r="B476" s="189"/>
      <c r="D476" s="175" t="s">
        <v>182</v>
      </c>
      <c r="E476" s="190" t="s">
        <v>1</v>
      </c>
      <c r="F476" s="191" t="s">
        <v>240</v>
      </c>
      <c r="H476" s="190" t="s">
        <v>1</v>
      </c>
      <c r="I476" s="192"/>
      <c r="L476" s="189"/>
      <c r="M476" s="193"/>
      <c r="T476" s="194"/>
      <c r="AT476" s="190" t="s">
        <v>182</v>
      </c>
      <c r="AU476" s="190" t="s">
        <v>113</v>
      </c>
      <c r="AV476" s="14" t="s">
        <v>85</v>
      </c>
      <c r="AW476" s="14" t="s">
        <v>31</v>
      </c>
      <c r="AX476" s="14" t="s">
        <v>77</v>
      </c>
      <c r="AY476" s="190" t="s">
        <v>174</v>
      </c>
    </row>
    <row r="477" spans="2:51" s="14" customFormat="1">
      <c r="B477" s="189"/>
      <c r="D477" s="175" t="s">
        <v>182</v>
      </c>
      <c r="E477" s="190" t="s">
        <v>1</v>
      </c>
      <c r="F477" s="191" t="s">
        <v>236</v>
      </c>
      <c r="H477" s="190" t="s">
        <v>1</v>
      </c>
      <c r="I477" s="192"/>
      <c r="L477" s="189"/>
      <c r="M477" s="193"/>
      <c r="T477" s="194"/>
      <c r="AT477" s="190" t="s">
        <v>182</v>
      </c>
      <c r="AU477" s="190" t="s">
        <v>113</v>
      </c>
      <c r="AV477" s="14" t="s">
        <v>85</v>
      </c>
      <c r="AW477" s="14" t="s">
        <v>31</v>
      </c>
      <c r="AX477" s="14" t="s">
        <v>77</v>
      </c>
      <c r="AY477" s="190" t="s">
        <v>174</v>
      </c>
    </row>
    <row r="478" spans="2:51" s="12" customFormat="1">
      <c r="B478" s="174"/>
      <c r="D478" s="175" t="s">
        <v>182</v>
      </c>
      <c r="E478" s="176" t="s">
        <v>1</v>
      </c>
      <c r="F478" s="177" t="s">
        <v>241</v>
      </c>
      <c r="H478" s="178">
        <v>8.59</v>
      </c>
      <c r="I478" s="179"/>
      <c r="L478" s="174"/>
      <c r="M478" s="180"/>
      <c r="T478" s="181"/>
      <c r="AT478" s="176" t="s">
        <v>182</v>
      </c>
      <c r="AU478" s="176" t="s">
        <v>113</v>
      </c>
      <c r="AV478" s="12" t="s">
        <v>113</v>
      </c>
      <c r="AW478" s="12" t="s">
        <v>31</v>
      </c>
      <c r="AX478" s="12" t="s">
        <v>77</v>
      </c>
      <c r="AY478" s="176" t="s">
        <v>174</v>
      </c>
    </row>
    <row r="479" spans="2:51" s="12" customFormat="1">
      <c r="B479" s="174"/>
      <c r="D479" s="175" t="s">
        <v>182</v>
      </c>
      <c r="E479" s="176" t="s">
        <v>1</v>
      </c>
      <c r="F479" s="177" t="s">
        <v>242</v>
      </c>
      <c r="H479" s="178">
        <v>-3.36</v>
      </c>
      <c r="I479" s="179"/>
      <c r="L479" s="174"/>
      <c r="M479" s="180"/>
      <c r="T479" s="181"/>
      <c r="AT479" s="176" t="s">
        <v>182</v>
      </c>
      <c r="AU479" s="176" t="s">
        <v>113</v>
      </c>
      <c r="AV479" s="12" t="s">
        <v>113</v>
      </c>
      <c r="AW479" s="12" t="s">
        <v>31</v>
      </c>
      <c r="AX479" s="12" t="s">
        <v>77</v>
      </c>
      <c r="AY479" s="176" t="s">
        <v>174</v>
      </c>
    </row>
    <row r="480" spans="2:51" s="14" customFormat="1">
      <c r="B480" s="189"/>
      <c r="D480" s="175" t="s">
        <v>182</v>
      </c>
      <c r="E480" s="190" t="s">
        <v>1</v>
      </c>
      <c r="F480" s="191" t="s">
        <v>243</v>
      </c>
      <c r="H480" s="190" t="s">
        <v>1</v>
      </c>
      <c r="I480" s="192"/>
      <c r="L480" s="189"/>
      <c r="M480" s="193"/>
      <c r="T480" s="194"/>
      <c r="AT480" s="190" t="s">
        <v>182</v>
      </c>
      <c r="AU480" s="190" t="s">
        <v>113</v>
      </c>
      <c r="AV480" s="14" t="s">
        <v>85</v>
      </c>
      <c r="AW480" s="14" t="s">
        <v>31</v>
      </c>
      <c r="AX480" s="14" t="s">
        <v>77</v>
      </c>
      <c r="AY480" s="190" t="s">
        <v>174</v>
      </c>
    </row>
    <row r="481" spans="2:51" s="14" customFormat="1">
      <c r="B481" s="189"/>
      <c r="D481" s="175" t="s">
        <v>182</v>
      </c>
      <c r="E481" s="190" t="s">
        <v>1</v>
      </c>
      <c r="F481" s="191" t="s">
        <v>236</v>
      </c>
      <c r="H481" s="190" t="s">
        <v>1</v>
      </c>
      <c r="I481" s="192"/>
      <c r="L481" s="189"/>
      <c r="M481" s="193"/>
      <c r="T481" s="194"/>
      <c r="AT481" s="190" t="s">
        <v>182</v>
      </c>
      <c r="AU481" s="190" t="s">
        <v>113</v>
      </c>
      <c r="AV481" s="14" t="s">
        <v>85</v>
      </c>
      <c r="AW481" s="14" t="s">
        <v>31</v>
      </c>
      <c r="AX481" s="14" t="s">
        <v>77</v>
      </c>
      <c r="AY481" s="190" t="s">
        <v>174</v>
      </c>
    </row>
    <row r="482" spans="2:51" s="12" customFormat="1">
      <c r="B482" s="174"/>
      <c r="D482" s="175" t="s">
        <v>182</v>
      </c>
      <c r="E482" s="176" t="s">
        <v>1</v>
      </c>
      <c r="F482" s="177" t="s">
        <v>244</v>
      </c>
      <c r="H482" s="178">
        <v>11.484999999999999</v>
      </c>
      <c r="I482" s="179"/>
      <c r="L482" s="174"/>
      <c r="M482" s="180"/>
      <c r="T482" s="181"/>
      <c r="AT482" s="176" t="s">
        <v>182</v>
      </c>
      <c r="AU482" s="176" t="s">
        <v>113</v>
      </c>
      <c r="AV482" s="12" t="s">
        <v>113</v>
      </c>
      <c r="AW482" s="12" t="s">
        <v>31</v>
      </c>
      <c r="AX482" s="12" t="s">
        <v>77</v>
      </c>
      <c r="AY482" s="176" t="s">
        <v>174</v>
      </c>
    </row>
    <row r="483" spans="2:51" s="12" customFormat="1">
      <c r="B483" s="174"/>
      <c r="D483" s="175" t="s">
        <v>182</v>
      </c>
      <c r="E483" s="176" t="s">
        <v>1</v>
      </c>
      <c r="F483" s="177" t="s">
        <v>226</v>
      </c>
      <c r="H483" s="178">
        <v>-1.2</v>
      </c>
      <c r="I483" s="179"/>
      <c r="L483" s="174"/>
      <c r="M483" s="180"/>
      <c r="T483" s="181"/>
      <c r="AT483" s="176" t="s">
        <v>182</v>
      </c>
      <c r="AU483" s="176" t="s">
        <v>113</v>
      </c>
      <c r="AV483" s="12" t="s">
        <v>113</v>
      </c>
      <c r="AW483" s="12" t="s">
        <v>31</v>
      </c>
      <c r="AX483" s="12" t="s">
        <v>77</v>
      </c>
      <c r="AY483" s="176" t="s">
        <v>174</v>
      </c>
    </row>
    <row r="484" spans="2:51" s="12" customFormat="1">
      <c r="B484" s="174"/>
      <c r="D484" s="175" t="s">
        <v>182</v>
      </c>
      <c r="E484" s="176" t="s">
        <v>1</v>
      </c>
      <c r="F484" s="177" t="s">
        <v>225</v>
      </c>
      <c r="H484" s="178">
        <v>-0.33</v>
      </c>
      <c r="I484" s="179"/>
      <c r="L484" s="174"/>
      <c r="M484" s="180"/>
      <c r="T484" s="181"/>
      <c r="AT484" s="176" t="s">
        <v>182</v>
      </c>
      <c r="AU484" s="176" t="s">
        <v>113</v>
      </c>
      <c r="AV484" s="12" t="s">
        <v>113</v>
      </c>
      <c r="AW484" s="12" t="s">
        <v>31</v>
      </c>
      <c r="AX484" s="12" t="s">
        <v>77</v>
      </c>
      <c r="AY484" s="176" t="s">
        <v>174</v>
      </c>
    </row>
    <row r="485" spans="2:51" s="12" customFormat="1">
      <c r="B485" s="174"/>
      <c r="D485" s="175" t="s">
        <v>182</v>
      </c>
      <c r="E485" s="176" t="s">
        <v>1</v>
      </c>
      <c r="F485" s="177" t="s">
        <v>245</v>
      </c>
      <c r="H485" s="178">
        <v>-1.2</v>
      </c>
      <c r="I485" s="179"/>
      <c r="L485" s="174"/>
      <c r="M485" s="180"/>
      <c r="T485" s="181"/>
      <c r="AT485" s="176" t="s">
        <v>182</v>
      </c>
      <c r="AU485" s="176" t="s">
        <v>113</v>
      </c>
      <c r="AV485" s="12" t="s">
        <v>113</v>
      </c>
      <c r="AW485" s="12" t="s">
        <v>31</v>
      </c>
      <c r="AX485" s="12" t="s">
        <v>77</v>
      </c>
      <c r="AY485" s="176" t="s">
        <v>174</v>
      </c>
    </row>
    <row r="486" spans="2:51" s="14" customFormat="1">
      <c r="B486" s="189"/>
      <c r="D486" s="175" t="s">
        <v>182</v>
      </c>
      <c r="E486" s="190" t="s">
        <v>1</v>
      </c>
      <c r="F486" s="191" t="s">
        <v>246</v>
      </c>
      <c r="H486" s="190" t="s">
        <v>1</v>
      </c>
      <c r="I486" s="192"/>
      <c r="L486" s="189"/>
      <c r="M486" s="193"/>
      <c r="T486" s="194"/>
      <c r="AT486" s="190" t="s">
        <v>182</v>
      </c>
      <c r="AU486" s="190" t="s">
        <v>113</v>
      </c>
      <c r="AV486" s="14" t="s">
        <v>85</v>
      </c>
      <c r="AW486" s="14" t="s">
        <v>31</v>
      </c>
      <c r="AX486" s="14" t="s">
        <v>77</v>
      </c>
      <c r="AY486" s="190" t="s">
        <v>174</v>
      </c>
    </row>
    <row r="487" spans="2:51" s="14" customFormat="1">
      <c r="B487" s="189"/>
      <c r="D487" s="175" t="s">
        <v>182</v>
      </c>
      <c r="E487" s="190" t="s">
        <v>1</v>
      </c>
      <c r="F487" s="191" t="s">
        <v>229</v>
      </c>
      <c r="H487" s="190" t="s">
        <v>1</v>
      </c>
      <c r="I487" s="192"/>
      <c r="L487" s="189"/>
      <c r="M487" s="193"/>
      <c r="T487" s="194"/>
      <c r="AT487" s="190" t="s">
        <v>182</v>
      </c>
      <c r="AU487" s="190" t="s">
        <v>113</v>
      </c>
      <c r="AV487" s="14" t="s">
        <v>85</v>
      </c>
      <c r="AW487" s="14" t="s">
        <v>31</v>
      </c>
      <c r="AX487" s="14" t="s">
        <v>77</v>
      </c>
      <c r="AY487" s="190" t="s">
        <v>174</v>
      </c>
    </row>
    <row r="488" spans="2:51" s="12" customFormat="1">
      <c r="B488" s="174"/>
      <c r="D488" s="175" t="s">
        <v>182</v>
      </c>
      <c r="E488" s="176" t="s">
        <v>1</v>
      </c>
      <c r="F488" s="177" t="s">
        <v>247</v>
      </c>
      <c r="H488" s="178">
        <v>10.44</v>
      </c>
      <c r="I488" s="179"/>
      <c r="L488" s="174"/>
      <c r="M488" s="180"/>
      <c r="T488" s="181"/>
      <c r="AT488" s="176" t="s">
        <v>182</v>
      </c>
      <c r="AU488" s="176" t="s">
        <v>113</v>
      </c>
      <c r="AV488" s="12" t="s">
        <v>113</v>
      </c>
      <c r="AW488" s="12" t="s">
        <v>31</v>
      </c>
      <c r="AX488" s="12" t="s">
        <v>77</v>
      </c>
      <c r="AY488" s="176" t="s">
        <v>174</v>
      </c>
    </row>
    <row r="489" spans="2:51" s="12" customFormat="1">
      <c r="B489" s="174"/>
      <c r="D489" s="175" t="s">
        <v>182</v>
      </c>
      <c r="E489" s="176" t="s">
        <v>1</v>
      </c>
      <c r="F489" s="177" t="s">
        <v>245</v>
      </c>
      <c r="H489" s="178">
        <v>-1.2</v>
      </c>
      <c r="I489" s="179"/>
      <c r="L489" s="174"/>
      <c r="M489" s="180"/>
      <c r="T489" s="181"/>
      <c r="AT489" s="176" t="s">
        <v>182</v>
      </c>
      <c r="AU489" s="176" t="s">
        <v>113</v>
      </c>
      <c r="AV489" s="12" t="s">
        <v>113</v>
      </c>
      <c r="AW489" s="12" t="s">
        <v>31</v>
      </c>
      <c r="AX489" s="12" t="s">
        <v>77</v>
      </c>
      <c r="AY489" s="176" t="s">
        <v>174</v>
      </c>
    </row>
    <row r="490" spans="2:51" s="14" customFormat="1">
      <c r="B490" s="189"/>
      <c r="D490" s="175" t="s">
        <v>182</v>
      </c>
      <c r="E490" s="190" t="s">
        <v>1</v>
      </c>
      <c r="F490" s="191" t="s">
        <v>248</v>
      </c>
      <c r="H490" s="190" t="s">
        <v>1</v>
      </c>
      <c r="I490" s="192"/>
      <c r="L490" s="189"/>
      <c r="M490" s="193"/>
      <c r="T490" s="194"/>
      <c r="AT490" s="190" t="s">
        <v>182</v>
      </c>
      <c r="AU490" s="190" t="s">
        <v>113</v>
      </c>
      <c r="AV490" s="14" t="s">
        <v>85</v>
      </c>
      <c r="AW490" s="14" t="s">
        <v>31</v>
      </c>
      <c r="AX490" s="14" t="s">
        <v>77</v>
      </c>
      <c r="AY490" s="190" t="s">
        <v>174</v>
      </c>
    </row>
    <row r="491" spans="2:51" s="14" customFormat="1">
      <c r="B491" s="189"/>
      <c r="D491" s="175" t="s">
        <v>182</v>
      </c>
      <c r="E491" s="190" t="s">
        <v>1</v>
      </c>
      <c r="F491" s="191" t="s">
        <v>229</v>
      </c>
      <c r="H491" s="190" t="s">
        <v>1</v>
      </c>
      <c r="I491" s="192"/>
      <c r="L491" s="189"/>
      <c r="M491" s="193"/>
      <c r="T491" s="194"/>
      <c r="AT491" s="190" t="s">
        <v>182</v>
      </c>
      <c r="AU491" s="190" t="s">
        <v>113</v>
      </c>
      <c r="AV491" s="14" t="s">
        <v>85</v>
      </c>
      <c r="AW491" s="14" t="s">
        <v>31</v>
      </c>
      <c r="AX491" s="14" t="s">
        <v>77</v>
      </c>
      <c r="AY491" s="190" t="s">
        <v>174</v>
      </c>
    </row>
    <row r="492" spans="2:51" s="12" customFormat="1">
      <c r="B492" s="174"/>
      <c r="D492" s="175" t="s">
        <v>182</v>
      </c>
      <c r="E492" s="176" t="s">
        <v>1</v>
      </c>
      <c r="F492" s="177" t="s">
        <v>249</v>
      </c>
      <c r="H492" s="178">
        <v>11.897</v>
      </c>
      <c r="I492" s="179"/>
      <c r="L492" s="174"/>
      <c r="M492" s="180"/>
      <c r="T492" s="181"/>
      <c r="AT492" s="176" t="s">
        <v>182</v>
      </c>
      <c r="AU492" s="176" t="s">
        <v>113</v>
      </c>
      <c r="AV492" s="12" t="s">
        <v>113</v>
      </c>
      <c r="AW492" s="12" t="s">
        <v>31</v>
      </c>
      <c r="AX492" s="12" t="s">
        <v>77</v>
      </c>
      <c r="AY492" s="176" t="s">
        <v>174</v>
      </c>
    </row>
    <row r="493" spans="2:51" s="12" customFormat="1">
      <c r="B493" s="174"/>
      <c r="D493" s="175" t="s">
        <v>182</v>
      </c>
      <c r="E493" s="176" t="s">
        <v>1</v>
      </c>
      <c r="F493" s="177" t="s">
        <v>234</v>
      </c>
      <c r="H493" s="178">
        <v>-1.2</v>
      </c>
      <c r="I493" s="179"/>
      <c r="L493" s="174"/>
      <c r="M493" s="180"/>
      <c r="T493" s="181"/>
      <c r="AT493" s="176" t="s">
        <v>182</v>
      </c>
      <c r="AU493" s="176" t="s">
        <v>113</v>
      </c>
      <c r="AV493" s="12" t="s">
        <v>113</v>
      </c>
      <c r="AW493" s="12" t="s">
        <v>31</v>
      </c>
      <c r="AX493" s="12" t="s">
        <v>77</v>
      </c>
      <c r="AY493" s="176" t="s">
        <v>174</v>
      </c>
    </row>
    <row r="494" spans="2:51" s="12" customFormat="1">
      <c r="B494" s="174"/>
      <c r="D494" s="175" t="s">
        <v>182</v>
      </c>
      <c r="E494" s="176" t="s">
        <v>1</v>
      </c>
      <c r="F494" s="177" t="s">
        <v>250</v>
      </c>
      <c r="H494" s="178">
        <v>-0.54</v>
      </c>
      <c r="I494" s="179"/>
      <c r="L494" s="174"/>
      <c r="M494" s="180"/>
      <c r="T494" s="181"/>
      <c r="AT494" s="176" t="s">
        <v>182</v>
      </c>
      <c r="AU494" s="176" t="s">
        <v>113</v>
      </c>
      <c r="AV494" s="12" t="s">
        <v>113</v>
      </c>
      <c r="AW494" s="12" t="s">
        <v>31</v>
      </c>
      <c r="AX494" s="12" t="s">
        <v>77</v>
      </c>
      <c r="AY494" s="176" t="s">
        <v>174</v>
      </c>
    </row>
    <row r="495" spans="2:51" s="12" customFormat="1">
      <c r="B495" s="174"/>
      <c r="D495" s="175" t="s">
        <v>182</v>
      </c>
      <c r="E495" s="176" t="s">
        <v>1</v>
      </c>
      <c r="F495" s="177" t="s">
        <v>251</v>
      </c>
      <c r="H495" s="178">
        <v>-0.84</v>
      </c>
      <c r="I495" s="179"/>
      <c r="L495" s="174"/>
      <c r="M495" s="180"/>
      <c r="T495" s="181"/>
      <c r="AT495" s="176" t="s">
        <v>182</v>
      </c>
      <c r="AU495" s="176" t="s">
        <v>113</v>
      </c>
      <c r="AV495" s="12" t="s">
        <v>113</v>
      </c>
      <c r="AW495" s="12" t="s">
        <v>31</v>
      </c>
      <c r="AX495" s="12" t="s">
        <v>77</v>
      </c>
      <c r="AY495" s="176" t="s">
        <v>174</v>
      </c>
    </row>
    <row r="496" spans="2:51" s="12" customFormat="1">
      <c r="B496" s="174"/>
      <c r="D496" s="175" t="s">
        <v>182</v>
      </c>
      <c r="E496" s="176" t="s">
        <v>1</v>
      </c>
      <c r="F496" s="177" t="s">
        <v>252</v>
      </c>
      <c r="H496" s="178">
        <v>0.14000000000000001</v>
      </c>
      <c r="I496" s="179"/>
      <c r="L496" s="174"/>
      <c r="M496" s="180"/>
      <c r="T496" s="181"/>
      <c r="AT496" s="176" t="s">
        <v>182</v>
      </c>
      <c r="AU496" s="176" t="s">
        <v>113</v>
      </c>
      <c r="AV496" s="12" t="s">
        <v>113</v>
      </c>
      <c r="AW496" s="12" t="s">
        <v>31</v>
      </c>
      <c r="AX496" s="12" t="s">
        <v>77</v>
      </c>
      <c r="AY496" s="176" t="s">
        <v>174</v>
      </c>
    </row>
    <row r="497" spans="2:51" s="14" customFormat="1">
      <c r="B497" s="189"/>
      <c r="D497" s="175" t="s">
        <v>182</v>
      </c>
      <c r="E497" s="190" t="s">
        <v>1</v>
      </c>
      <c r="F497" s="191" t="s">
        <v>253</v>
      </c>
      <c r="H497" s="190" t="s">
        <v>1</v>
      </c>
      <c r="I497" s="192"/>
      <c r="L497" s="189"/>
      <c r="M497" s="193"/>
      <c r="T497" s="194"/>
      <c r="AT497" s="190" t="s">
        <v>182</v>
      </c>
      <c r="AU497" s="190" t="s">
        <v>113</v>
      </c>
      <c r="AV497" s="14" t="s">
        <v>85</v>
      </c>
      <c r="AW497" s="14" t="s">
        <v>31</v>
      </c>
      <c r="AX497" s="14" t="s">
        <v>77</v>
      </c>
      <c r="AY497" s="190" t="s">
        <v>174</v>
      </c>
    </row>
    <row r="498" spans="2:51" s="14" customFormat="1">
      <c r="B498" s="189"/>
      <c r="D498" s="175" t="s">
        <v>182</v>
      </c>
      <c r="E498" s="190" t="s">
        <v>1</v>
      </c>
      <c r="F498" s="191" t="s">
        <v>229</v>
      </c>
      <c r="H498" s="190" t="s">
        <v>1</v>
      </c>
      <c r="I498" s="192"/>
      <c r="L498" s="189"/>
      <c r="M498" s="193"/>
      <c r="T498" s="194"/>
      <c r="AT498" s="190" t="s">
        <v>182</v>
      </c>
      <c r="AU498" s="190" t="s">
        <v>113</v>
      </c>
      <c r="AV498" s="14" t="s">
        <v>85</v>
      </c>
      <c r="AW498" s="14" t="s">
        <v>31</v>
      </c>
      <c r="AX498" s="14" t="s">
        <v>77</v>
      </c>
      <c r="AY498" s="190" t="s">
        <v>174</v>
      </c>
    </row>
    <row r="499" spans="2:51" s="12" customFormat="1">
      <c r="B499" s="174"/>
      <c r="D499" s="175" t="s">
        <v>182</v>
      </c>
      <c r="E499" s="176" t="s">
        <v>1</v>
      </c>
      <c r="F499" s="177" t="s">
        <v>254</v>
      </c>
      <c r="H499" s="178">
        <v>10.525</v>
      </c>
      <c r="I499" s="179"/>
      <c r="L499" s="174"/>
      <c r="M499" s="180"/>
      <c r="T499" s="181"/>
      <c r="AT499" s="176" t="s">
        <v>182</v>
      </c>
      <c r="AU499" s="176" t="s">
        <v>113</v>
      </c>
      <c r="AV499" s="12" t="s">
        <v>113</v>
      </c>
      <c r="AW499" s="12" t="s">
        <v>31</v>
      </c>
      <c r="AX499" s="12" t="s">
        <v>77</v>
      </c>
      <c r="AY499" s="176" t="s">
        <v>174</v>
      </c>
    </row>
    <row r="500" spans="2:51" s="12" customFormat="1">
      <c r="B500" s="174"/>
      <c r="D500" s="175" t="s">
        <v>182</v>
      </c>
      <c r="E500" s="176" t="s">
        <v>1</v>
      </c>
      <c r="F500" s="177" t="s">
        <v>255</v>
      </c>
      <c r="H500" s="178">
        <v>-0.84</v>
      </c>
      <c r="I500" s="179"/>
      <c r="L500" s="174"/>
      <c r="M500" s="180"/>
      <c r="T500" s="181"/>
      <c r="AT500" s="176" t="s">
        <v>182</v>
      </c>
      <c r="AU500" s="176" t="s">
        <v>113</v>
      </c>
      <c r="AV500" s="12" t="s">
        <v>113</v>
      </c>
      <c r="AW500" s="12" t="s">
        <v>31</v>
      </c>
      <c r="AX500" s="12" t="s">
        <v>77</v>
      </c>
      <c r="AY500" s="176" t="s">
        <v>174</v>
      </c>
    </row>
    <row r="501" spans="2:51" s="12" customFormat="1">
      <c r="B501" s="174"/>
      <c r="D501" s="175" t="s">
        <v>182</v>
      </c>
      <c r="E501" s="176" t="s">
        <v>1</v>
      </c>
      <c r="F501" s="177" t="s">
        <v>252</v>
      </c>
      <c r="H501" s="178">
        <v>0.14000000000000001</v>
      </c>
      <c r="I501" s="179"/>
      <c r="L501" s="174"/>
      <c r="M501" s="180"/>
      <c r="T501" s="181"/>
      <c r="AT501" s="176" t="s">
        <v>182</v>
      </c>
      <c r="AU501" s="176" t="s">
        <v>113</v>
      </c>
      <c r="AV501" s="12" t="s">
        <v>113</v>
      </c>
      <c r="AW501" s="12" t="s">
        <v>31</v>
      </c>
      <c r="AX501" s="12" t="s">
        <v>77</v>
      </c>
      <c r="AY501" s="176" t="s">
        <v>174</v>
      </c>
    </row>
    <row r="502" spans="2:51" s="14" customFormat="1">
      <c r="B502" s="189"/>
      <c r="D502" s="175" t="s">
        <v>182</v>
      </c>
      <c r="E502" s="190" t="s">
        <v>1</v>
      </c>
      <c r="F502" s="191" t="s">
        <v>256</v>
      </c>
      <c r="H502" s="190" t="s">
        <v>1</v>
      </c>
      <c r="I502" s="192"/>
      <c r="L502" s="189"/>
      <c r="M502" s="193"/>
      <c r="T502" s="194"/>
      <c r="AT502" s="190" t="s">
        <v>182</v>
      </c>
      <c r="AU502" s="190" t="s">
        <v>113</v>
      </c>
      <c r="AV502" s="14" t="s">
        <v>85</v>
      </c>
      <c r="AW502" s="14" t="s">
        <v>31</v>
      </c>
      <c r="AX502" s="14" t="s">
        <v>77</v>
      </c>
      <c r="AY502" s="190" t="s">
        <v>174</v>
      </c>
    </row>
    <row r="503" spans="2:51" s="14" customFormat="1">
      <c r="B503" s="189"/>
      <c r="D503" s="175" t="s">
        <v>182</v>
      </c>
      <c r="E503" s="190" t="s">
        <v>1</v>
      </c>
      <c r="F503" s="191" t="s">
        <v>229</v>
      </c>
      <c r="H503" s="190" t="s">
        <v>1</v>
      </c>
      <c r="I503" s="192"/>
      <c r="L503" s="189"/>
      <c r="M503" s="193"/>
      <c r="T503" s="194"/>
      <c r="AT503" s="190" t="s">
        <v>182</v>
      </c>
      <c r="AU503" s="190" t="s">
        <v>113</v>
      </c>
      <c r="AV503" s="14" t="s">
        <v>85</v>
      </c>
      <c r="AW503" s="14" t="s">
        <v>31</v>
      </c>
      <c r="AX503" s="14" t="s">
        <v>77</v>
      </c>
      <c r="AY503" s="190" t="s">
        <v>174</v>
      </c>
    </row>
    <row r="504" spans="2:51" s="12" customFormat="1">
      <c r="B504" s="174"/>
      <c r="D504" s="175" t="s">
        <v>182</v>
      </c>
      <c r="E504" s="176" t="s">
        <v>1</v>
      </c>
      <c r="F504" s="177" t="s">
        <v>257</v>
      </c>
      <c r="H504" s="178">
        <v>21.257000000000001</v>
      </c>
      <c r="I504" s="179"/>
      <c r="L504" s="174"/>
      <c r="M504" s="180"/>
      <c r="T504" s="181"/>
      <c r="AT504" s="176" t="s">
        <v>182</v>
      </c>
      <c r="AU504" s="176" t="s">
        <v>113</v>
      </c>
      <c r="AV504" s="12" t="s">
        <v>113</v>
      </c>
      <c r="AW504" s="12" t="s">
        <v>31</v>
      </c>
      <c r="AX504" s="12" t="s">
        <v>77</v>
      </c>
      <c r="AY504" s="176" t="s">
        <v>174</v>
      </c>
    </row>
    <row r="505" spans="2:51" s="12" customFormat="1">
      <c r="B505" s="174"/>
      <c r="D505" s="175" t="s">
        <v>182</v>
      </c>
      <c r="E505" s="176" t="s">
        <v>1</v>
      </c>
      <c r="F505" s="177" t="s">
        <v>258</v>
      </c>
      <c r="H505" s="178">
        <v>-4.5599999999999996</v>
      </c>
      <c r="I505" s="179"/>
      <c r="L505" s="174"/>
      <c r="M505" s="180"/>
      <c r="T505" s="181"/>
      <c r="AT505" s="176" t="s">
        <v>182</v>
      </c>
      <c r="AU505" s="176" t="s">
        <v>113</v>
      </c>
      <c r="AV505" s="12" t="s">
        <v>113</v>
      </c>
      <c r="AW505" s="12" t="s">
        <v>31</v>
      </c>
      <c r="AX505" s="12" t="s">
        <v>77</v>
      </c>
      <c r="AY505" s="176" t="s">
        <v>174</v>
      </c>
    </row>
    <row r="506" spans="2:51" s="12" customFormat="1">
      <c r="B506" s="174"/>
      <c r="D506" s="175" t="s">
        <v>182</v>
      </c>
      <c r="E506" s="176" t="s">
        <v>1</v>
      </c>
      <c r="F506" s="177" t="s">
        <v>259</v>
      </c>
      <c r="H506" s="178">
        <v>-1.32</v>
      </c>
      <c r="I506" s="179"/>
      <c r="L506" s="174"/>
      <c r="M506" s="180"/>
      <c r="T506" s="181"/>
      <c r="AT506" s="176" t="s">
        <v>182</v>
      </c>
      <c r="AU506" s="176" t="s">
        <v>113</v>
      </c>
      <c r="AV506" s="12" t="s">
        <v>113</v>
      </c>
      <c r="AW506" s="12" t="s">
        <v>31</v>
      </c>
      <c r="AX506" s="12" t="s">
        <v>77</v>
      </c>
      <c r="AY506" s="176" t="s">
        <v>174</v>
      </c>
    </row>
    <row r="507" spans="2:51" s="12" customFormat="1">
      <c r="B507" s="174"/>
      <c r="D507" s="175" t="s">
        <v>182</v>
      </c>
      <c r="E507" s="176" t="s">
        <v>1</v>
      </c>
      <c r="F507" s="177" t="s">
        <v>260</v>
      </c>
      <c r="H507" s="178">
        <v>-1.2</v>
      </c>
      <c r="I507" s="179"/>
      <c r="L507" s="174"/>
      <c r="M507" s="180"/>
      <c r="T507" s="181"/>
      <c r="AT507" s="176" t="s">
        <v>182</v>
      </c>
      <c r="AU507" s="176" t="s">
        <v>113</v>
      </c>
      <c r="AV507" s="12" t="s">
        <v>113</v>
      </c>
      <c r="AW507" s="12" t="s">
        <v>31</v>
      </c>
      <c r="AX507" s="12" t="s">
        <v>77</v>
      </c>
      <c r="AY507" s="176" t="s">
        <v>174</v>
      </c>
    </row>
    <row r="508" spans="2:51" s="14" customFormat="1">
      <c r="B508" s="189"/>
      <c r="D508" s="175" t="s">
        <v>182</v>
      </c>
      <c r="E508" s="190" t="s">
        <v>1</v>
      </c>
      <c r="F508" s="191" t="s">
        <v>261</v>
      </c>
      <c r="H508" s="190" t="s">
        <v>1</v>
      </c>
      <c r="I508" s="192"/>
      <c r="L508" s="189"/>
      <c r="M508" s="193"/>
      <c r="T508" s="194"/>
      <c r="AT508" s="190" t="s">
        <v>182</v>
      </c>
      <c r="AU508" s="190" t="s">
        <v>113</v>
      </c>
      <c r="AV508" s="14" t="s">
        <v>85</v>
      </c>
      <c r="AW508" s="14" t="s">
        <v>31</v>
      </c>
      <c r="AX508" s="14" t="s">
        <v>77</v>
      </c>
      <c r="AY508" s="190" t="s">
        <v>174</v>
      </c>
    </row>
    <row r="509" spans="2:51" s="14" customFormat="1">
      <c r="B509" s="189"/>
      <c r="D509" s="175" t="s">
        <v>182</v>
      </c>
      <c r="E509" s="190" t="s">
        <v>1</v>
      </c>
      <c r="F509" s="191" t="s">
        <v>229</v>
      </c>
      <c r="H509" s="190" t="s">
        <v>1</v>
      </c>
      <c r="I509" s="192"/>
      <c r="L509" s="189"/>
      <c r="M509" s="193"/>
      <c r="T509" s="194"/>
      <c r="AT509" s="190" t="s">
        <v>182</v>
      </c>
      <c r="AU509" s="190" t="s">
        <v>113</v>
      </c>
      <c r="AV509" s="14" t="s">
        <v>85</v>
      </c>
      <c r="AW509" s="14" t="s">
        <v>31</v>
      </c>
      <c r="AX509" s="14" t="s">
        <v>77</v>
      </c>
      <c r="AY509" s="190" t="s">
        <v>174</v>
      </c>
    </row>
    <row r="510" spans="2:51" s="12" customFormat="1">
      <c r="B510" s="174"/>
      <c r="D510" s="175" t="s">
        <v>182</v>
      </c>
      <c r="E510" s="176" t="s">
        <v>1</v>
      </c>
      <c r="F510" s="177" t="s">
        <v>262</v>
      </c>
      <c r="H510" s="178">
        <v>15.468</v>
      </c>
      <c r="I510" s="179"/>
      <c r="L510" s="174"/>
      <c r="M510" s="180"/>
      <c r="T510" s="181"/>
      <c r="AT510" s="176" t="s">
        <v>182</v>
      </c>
      <c r="AU510" s="176" t="s">
        <v>113</v>
      </c>
      <c r="AV510" s="12" t="s">
        <v>113</v>
      </c>
      <c r="AW510" s="12" t="s">
        <v>31</v>
      </c>
      <c r="AX510" s="12" t="s">
        <v>77</v>
      </c>
      <c r="AY510" s="176" t="s">
        <v>174</v>
      </c>
    </row>
    <row r="511" spans="2:51" s="12" customFormat="1">
      <c r="B511" s="174"/>
      <c r="D511" s="175" t="s">
        <v>182</v>
      </c>
      <c r="E511" s="176" t="s">
        <v>1</v>
      </c>
      <c r="F511" s="177" t="s">
        <v>238</v>
      </c>
      <c r="H511" s="178">
        <v>-1.08</v>
      </c>
      <c r="I511" s="179"/>
      <c r="L511" s="174"/>
      <c r="M511" s="180"/>
      <c r="T511" s="181"/>
      <c r="AT511" s="176" t="s">
        <v>182</v>
      </c>
      <c r="AU511" s="176" t="s">
        <v>113</v>
      </c>
      <c r="AV511" s="12" t="s">
        <v>113</v>
      </c>
      <c r="AW511" s="12" t="s">
        <v>31</v>
      </c>
      <c r="AX511" s="12" t="s">
        <v>77</v>
      </c>
      <c r="AY511" s="176" t="s">
        <v>174</v>
      </c>
    </row>
    <row r="512" spans="2:51" s="14" customFormat="1">
      <c r="B512" s="189"/>
      <c r="D512" s="175" t="s">
        <v>182</v>
      </c>
      <c r="E512" s="190" t="s">
        <v>1</v>
      </c>
      <c r="F512" s="191" t="s">
        <v>263</v>
      </c>
      <c r="H512" s="190" t="s">
        <v>1</v>
      </c>
      <c r="I512" s="192"/>
      <c r="L512" s="189"/>
      <c r="M512" s="193"/>
      <c r="T512" s="194"/>
      <c r="AT512" s="190" t="s">
        <v>182</v>
      </c>
      <c r="AU512" s="190" t="s">
        <v>113</v>
      </c>
      <c r="AV512" s="14" t="s">
        <v>85</v>
      </c>
      <c r="AW512" s="14" t="s">
        <v>31</v>
      </c>
      <c r="AX512" s="14" t="s">
        <v>77</v>
      </c>
      <c r="AY512" s="190" t="s">
        <v>174</v>
      </c>
    </row>
    <row r="513" spans="2:51" s="14" customFormat="1">
      <c r="B513" s="189"/>
      <c r="D513" s="175" t="s">
        <v>182</v>
      </c>
      <c r="E513" s="190" t="s">
        <v>1</v>
      </c>
      <c r="F513" s="191" t="s">
        <v>229</v>
      </c>
      <c r="H513" s="190" t="s">
        <v>1</v>
      </c>
      <c r="I513" s="192"/>
      <c r="L513" s="189"/>
      <c r="M513" s="193"/>
      <c r="T513" s="194"/>
      <c r="AT513" s="190" t="s">
        <v>182</v>
      </c>
      <c r="AU513" s="190" t="s">
        <v>113</v>
      </c>
      <c r="AV513" s="14" t="s">
        <v>85</v>
      </c>
      <c r="AW513" s="14" t="s">
        <v>31</v>
      </c>
      <c r="AX513" s="14" t="s">
        <v>77</v>
      </c>
      <c r="AY513" s="190" t="s">
        <v>174</v>
      </c>
    </row>
    <row r="514" spans="2:51" s="12" customFormat="1">
      <c r="B514" s="174"/>
      <c r="D514" s="175" t="s">
        <v>182</v>
      </c>
      <c r="E514" s="176" t="s">
        <v>1</v>
      </c>
      <c r="F514" s="177" t="s">
        <v>264</v>
      </c>
      <c r="H514" s="178">
        <v>16.53</v>
      </c>
      <c r="I514" s="179"/>
      <c r="L514" s="174"/>
      <c r="M514" s="180"/>
      <c r="T514" s="181"/>
      <c r="AT514" s="176" t="s">
        <v>182</v>
      </c>
      <c r="AU514" s="176" t="s">
        <v>113</v>
      </c>
      <c r="AV514" s="12" t="s">
        <v>113</v>
      </c>
      <c r="AW514" s="12" t="s">
        <v>31</v>
      </c>
      <c r="AX514" s="12" t="s">
        <v>77</v>
      </c>
      <c r="AY514" s="176" t="s">
        <v>174</v>
      </c>
    </row>
    <row r="515" spans="2:51" s="12" customFormat="1">
      <c r="B515" s="174"/>
      <c r="D515" s="175" t="s">
        <v>182</v>
      </c>
      <c r="E515" s="176" t="s">
        <v>1</v>
      </c>
      <c r="F515" s="177" t="s">
        <v>265</v>
      </c>
      <c r="H515" s="178">
        <v>-1.32</v>
      </c>
      <c r="I515" s="179"/>
      <c r="L515" s="174"/>
      <c r="M515" s="180"/>
      <c r="T515" s="181"/>
      <c r="AT515" s="176" t="s">
        <v>182</v>
      </c>
      <c r="AU515" s="176" t="s">
        <v>113</v>
      </c>
      <c r="AV515" s="12" t="s">
        <v>113</v>
      </c>
      <c r="AW515" s="12" t="s">
        <v>31</v>
      </c>
      <c r="AX515" s="12" t="s">
        <v>77</v>
      </c>
      <c r="AY515" s="176" t="s">
        <v>174</v>
      </c>
    </row>
    <row r="516" spans="2:51" s="12" customFormat="1">
      <c r="B516" s="174"/>
      <c r="D516" s="175" t="s">
        <v>182</v>
      </c>
      <c r="E516" s="176" t="s">
        <v>1</v>
      </c>
      <c r="F516" s="177" t="s">
        <v>266</v>
      </c>
      <c r="H516" s="178">
        <v>-0.84</v>
      </c>
      <c r="I516" s="179"/>
      <c r="L516" s="174"/>
      <c r="M516" s="180"/>
      <c r="T516" s="181"/>
      <c r="AT516" s="176" t="s">
        <v>182</v>
      </c>
      <c r="AU516" s="176" t="s">
        <v>113</v>
      </c>
      <c r="AV516" s="12" t="s">
        <v>113</v>
      </c>
      <c r="AW516" s="12" t="s">
        <v>31</v>
      </c>
      <c r="AX516" s="12" t="s">
        <v>77</v>
      </c>
      <c r="AY516" s="176" t="s">
        <v>174</v>
      </c>
    </row>
    <row r="517" spans="2:51" s="12" customFormat="1">
      <c r="B517" s="174"/>
      <c r="D517" s="175" t="s">
        <v>182</v>
      </c>
      <c r="E517" s="176" t="s">
        <v>1</v>
      </c>
      <c r="F517" s="177" t="s">
        <v>267</v>
      </c>
      <c r="H517" s="178">
        <v>-0.67700000000000005</v>
      </c>
      <c r="I517" s="179"/>
      <c r="L517" s="174"/>
      <c r="M517" s="180"/>
      <c r="T517" s="181"/>
      <c r="AT517" s="176" t="s">
        <v>182</v>
      </c>
      <c r="AU517" s="176" t="s">
        <v>113</v>
      </c>
      <c r="AV517" s="12" t="s">
        <v>113</v>
      </c>
      <c r="AW517" s="12" t="s">
        <v>31</v>
      </c>
      <c r="AX517" s="12" t="s">
        <v>77</v>
      </c>
      <c r="AY517" s="176" t="s">
        <v>174</v>
      </c>
    </row>
    <row r="518" spans="2:51" s="12" customFormat="1">
      <c r="B518" s="174"/>
      <c r="D518" s="175" t="s">
        <v>182</v>
      </c>
      <c r="E518" s="176" t="s">
        <v>1</v>
      </c>
      <c r="F518" s="177" t="s">
        <v>268</v>
      </c>
      <c r="H518" s="178">
        <v>0.14399999999999999</v>
      </c>
      <c r="I518" s="179"/>
      <c r="L518" s="174"/>
      <c r="M518" s="180"/>
      <c r="T518" s="181"/>
      <c r="AT518" s="176" t="s">
        <v>182</v>
      </c>
      <c r="AU518" s="176" t="s">
        <v>113</v>
      </c>
      <c r="AV518" s="12" t="s">
        <v>113</v>
      </c>
      <c r="AW518" s="12" t="s">
        <v>31</v>
      </c>
      <c r="AX518" s="12" t="s">
        <v>77</v>
      </c>
      <c r="AY518" s="176" t="s">
        <v>174</v>
      </c>
    </row>
    <row r="519" spans="2:51" s="15" customFormat="1">
      <c r="B519" s="195"/>
      <c r="D519" s="175" t="s">
        <v>182</v>
      </c>
      <c r="E519" s="196" t="s">
        <v>1</v>
      </c>
      <c r="F519" s="197" t="s">
        <v>218</v>
      </c>
      <c r="H519" s="198">
        <v>141.749</v>
      </c>
      <c r="I519" s="199"/>
      <c r="L519" s="195"/>
      <c r="M519" s="200"/>
      <c r="T519" s="201"/>
      <c r="AT519" s="196" t="s">
        <v>182</v>
      </c>
      <c r="AU519" s="196" t="s">
        <v>113</v>
      </c>
      <c r="AV519" s="15" t="s">
        <v>175</v>
      </c>
      <c r="AW519" s="15" t="s">
        <v>31</v>
      </c>
      <c r="AX519" s="15" t="s">
        <v>77</v>
      </c>
      <c r="AY519" s="196" t="s">
        <v>174</v>
      </c>
    </row>
    <row r="520" spans="2:51" s="14" customFormat="1">
      <c r="B520" s="189"/>
      <c r="D520" s="175" t="s">
        <v>182</v>
      </c>
      <c r="E520" s="190" t="s">
        <v>1</v>
      </c>
      <c r="F520" s="191" t="s">
        <v>269</v>
      </c>
      <c r="H520" s="190" t="s">
        <v>1</v>
      </c>
      <c r="I520" s="192"/>
      <c r="L520" s="189"/>
      <c r="M520" s="193"/>
      <c r="T520" s="194"/>
      <c r="AT520" s="190" t="s">
        <v>182</v>
      </c>
      <c r="AU520" s="190" t="s">
        <v>113</v>
      </c>
      <c r="AV520" s="14" t="s">
        <v>85</v>
      </c>
      <c r="AW520" s="14" t="s">
        <v>31</v>
      </c>
      <c r="AX520" s="14" t="s">
        <v>77</v>
      </c>
      <c r="AY520" s="190" t="s">
        <v>174</v>
      </c>
    </row>
    <row r="521" spans="2:51" s="14" customFormat="1">
      <c r="B521" s="189"/>
      <c r="D521" s="175" t="s">
        <v>182</v>
      </c>
      <c r="E521" s="190" t="s">
        <v>1</v>
      </c>
      <c r="F521" s="191" t="s">
        <v>221</v>
      </c>
      <c r="H521" s="190" t="s">
        <v>1</v>
      </c>
      <c r="I521" s="192"/>
      <c r="L521" s="189"/>
      <c r="M521" s="193"/>
      <c r="T521" s="194"/>
      <c r="AT521" s="190" t="s">
        <v>182</v>
      </c>
      <c r="AU521" s="190" t="s">
        <v>113</v>
      </c>
      <c r="AV521" s="14" t="s">
        <v>85</v>
      </c>
      <c r="AW521" s="14" t="s">
        <v>31</v>
      </c>
      <c r="AX521" s="14" t="s">
        <v>77</v>
      </c>
      <c r="AY521" s="190" t="s">
        <v>174</v>
      </c>
    </row>
    <row r="522" spans="2:51" s="14" customFormat="1">
      <c r="B522" s="189"/>
      <c r="D522" s="175" t="s">
        <v>182</v>
      </c>
      <c r="E522" s="190" t="s">
        <v>1</v>
      </c>
      <c r="F522" s="191" t="s">
        <v>222</v>
      </c>
      <c r="H522" s="190" t="s">
        <v>1</v>
      </c>
      <c r="I522" s="192"/>
      <c r="L522" s="189"/>
      <c r="M522" s="193"/>
      <c r="T522" s="194"/>
      <c r="AT522" s="190" t="s">
        <v>182</v>
      </c>
      <c r="AU522" s="190" t="s">
        <v>113</v>
      </c>
      <c r="AV522" s="14" t="s">
        <v>85</v>
      </c>
      <c r="AW522" s="14" t="s">
        <v>31</v>
      </c>
      <c r="AX522" s="14" t="s">
        <v>77</v>
      </c>
      <c r="AY522" s="190" t="s">
        <v>174</v>
      </c>
    </row>
    <row r="523" spans="2:51" s="12" customFormat="1">
      <c r="B523" s="174"/>
      <c r="D523" s="175" t="s">
        <v>182</v>
      </c>
      <c r="E523" s="176" t="s">
        <v>1</v>
      </c>
      <c r="F523" s="177" t="s">
        <v>270</v>
      </c>
      <c r="H523" s="178">
        <v>5.9770000000000003</v>
      </c>
      <c r="I523" s="179"/>
      <c r="L523" s="174"/>
      <c r="M523" s="180"/>
      <c r="T523" s="181"/>
      <c r="AT523" s="176" t="s">
        <v>182</v>
      </c>
      <c r="AU523" s="176" t="s">
        <v>113</v>
      </c>
      <c r="AV523" s="12" t="s">
        <v>113</v>
      </c>
      <c r="AW523" s="12" t="s">
        <v>31</v>
      </c>
      <c r="AX523" s="12" t="s">
        <v>77</v>
      </c>
      <c r="AY523" s="176" t="s">
        <v>174</v>
      </c>
    </row>
    <row r="524" spans="2:51" s="12" customFormat="1">
      <c r="B524" s="174"/>
      <c r="D524" s="175" t="s">
        <v>182</v>
      </c>
      <c r="E524" s="176" t="s">
        <v>1</v>
      </c>
      <c r="F524" s="177" t="s">
        <v>271</v>
      </c>
      <c r="H524" s="178">
        <v>71.989000000000004</v>
      </c>
      <c r="I524" s="179"/>
      <c r="L524" s="174"/>
      <c r="M524" s="180"/>
      <c r="T524" s="181"/>
      <c r="AT524" s="176" t="s">
        <v>182</v>
      </c>
      <c r="AU524" s="176" t="s">
        <v>113</v>
      </c>
      <c r="AV524" s="12" t="s">
        <v>113</v>
      </c>
      <c r="AW524" s="12" t="s">
        <v>31</v>
      </c>
      <c r="AX524" s="12" t="s">
        <v>77</v>
      </c>
      <c r="AY524" s="176" t="s">
        <v>174</v>
      </c>
    </row>
    <row r="525" spans="2:51" s="12" customFormat="1">
      <c r="B525" s="174"/>
      <c r="D525" s="175" t="s">
        <v>182</v>
      </c>
      <c r="E525" s="176" t="s">
        <v>1</v>
      </c>
      <c r="F525" s="177" t="s">
        <v>272</v>
      </c>
      <c r="H525" s="178">
        <v>-0.88</v>
      </c>
      <c r="I525" s="179"/>
      <c r="L525" s="174"/>
      <c r="M525" s="180"/>
      <c r="T525" s="181"/>
      <c r="AT525" s="176" t="s">
        <v>182</v>
      </c>
      <c r="AU525" s="176" t="s">
        <v>113</v>
      </c>
      <c r="AV525" s="12" t="s">
        <v>113</v>
      </c>
      <c r="AW525" s="12" t="s">
        <v>31</v>
      </c>
      <c r="AX525" s="12" t="s">
        <v>77</v>
      </c>
      <c r="AY525" s="176" t="s">
        <v>174</v>
      </c>
    </row>
    <row r="526" spans="2:51" s="12" customFormat="1">
      <c r="B526" s="174"/>
      <c r="D526" s="175" t="s">
        <v>182</v>
      </c>
      <c r="E526" s="176" t="s">
        <v>1</v>
      </c>
      <c r="F526" s="177" t="s">
        <v>273</v>
      </c>
      <c r="H526" s="178">
        <v>-0.8</v>
      </c>
      <c r="I526" s="179"/>
      <c r="L526" s="174"/>
      <c r="M526" s="180"/>
      <c r="T526" s="181"/>
      <c r="AT526" s="176" t="s">
        <v>182</v>
      </c>
      <c r="AU526" s="176" t="s">
        <v>113</v>
      </c>
      <c r="AV526" s="12" t="s">
        <v>113</v>
      </c>
      <c r="AW526" s="12" t="s">
        <v>31</v>
      </c>
      <c r="AX526" s="12" t="s">
        <v>77</v>
      </c>
      <c r="AY526" s="176" t="s">
        <v>174</v>
      </c>
    </row>
    <row r="527" spans="2:51" s="12" customFormat="1">
      <c r="B527" s="174"/>
      <c r="D527" s="175" t="s">
        <v>182</v>
      </c>
      <c r="E527" s="176" t="s">
        <v>1</v>
      </c>
      <c r="F527" s="177" t="s">
        <v>274</v>
      </c>
      <c r="H527" s="178">
        <v>-4.2279999999999998</v>
      </c>
      <c r="I527" s="179"/>
      <c r="L527" s="174"/>
      <c r="M527" s="180"/>
      <c r="T527" s="181"/>
      <c r="AT527" s="176" t="s">
        <v>182</v>
      </c>
      <c r="AU527" s="176" t="s">
        <v>113</v>
      </c>
      <c r="AV527" s="12" t="s">
        <v>113</v>
      </c>
      <c r="AW527" s="12" t="s">
        <v>31</v>
      </c>
      <c r="AX527" s="12" t="s">
        <v>77</v>
      </c>
      <c r="AY527" s="176" t="s">
        <v>174</v>
      </c>
    </row>
    <row r="528" spans="2:51" s="14" customFormat="1">
      <c r="B528" s="189"/>
      <c r="D528" s="175" t="s">
        <v>182</v>
      </c>
      <c r="E528" s="190" t="s">
        <v>1</v>
      </c>
      <c r="F528" s="191" t="s">
        <v>228</v>
      </c>
      <c r="H528" s="190" t="s">
        <v>1</v>
      </c>
      <c r="I528" s="192"/>
      <c r="L528" s="189"/>
      <c r="M528" s="193"/>
      <c r="T528" s="194"/>
      <c r="AT528" s="190" t="s">
        <v>182</v>
      </c>
      <c r="AU528" s="190" t="s">
        <v>113</v>
      </c>
      <c r="AV528" s="14" t="s">
        <v>85</v>
      </c>
      <c r="AW528" s="14" t="s">
        <v>31</v>
      </c>
      <c r="AX528" s="14" t="s">
        <v>77</v>
      </c>
      <c r="AY528" s="190" t="s">
        <v>174</v>
      </c>
    </row>
    <row r="529" spans="2:51" s="14" customFormat="1">
      <c r="B529" s="189"/>
      <c r="D529" s="175" t="s">
        <v>182</v>
      </c>
      <c r="E529" s="190" t="s">
        <v>1</v>
      </c>
      <c r="F529" s="191" t="s">
        <v>229</v>
      </c>
      <c r="H529" s="190" t="s">
        <v>1</v>
      </c>
      <c r="I529" s="192"/>
      <c r="L529" s="189"/>
      <c r="M529" s="193"/>
      <c r="T529" s="194"/>
      <c r="AT529" s="190" t="s">
        <v>182</v>
      </c>
      <c r="AU529" s="190" t="s">
        <v>113</v>
      </c>
      <c r="AV529" s="14" t="s">
        <v>85</v>
      </c>
      <c r="AW529" s="14" t="s">
        <v>31</v>
      </c>
      <c r="AX529" s="14" t="s">
        <v>77</v>
      </c>
      <c r="AY529" s="190" t="s">
        <v>174</v>
      </c>
    </row>
    <row r="530" spans="2:51" s="12" customFormat="1">
      <c r="B530" s="174"/>
      <c r="D530" s="175" t="s">
        <v>182</v>
      </c>
      <c r="E530" s="176" t="s">
        <v>1</v>
      </c>
      <c r="F530" s="177" t="s">
        <v>275</v>
      </c>
      <c r="H530" s="178">
        <v>27.74</v>
      </c>
      <c r="I530" s="179"/>
      <c r="L530" s="174"/>
      <c r="M530" s="180"/>
      <c r="T530" s="181"/>
      <c r="AT530" s="176" t="s">
        <v>182</v>
      </c>
      <c r="AU530" s="176" t="s">
        <v>113</v>
      </c>
      <c r="AV530" s="12" t="s">
        <v>113</v>
      </c>
      <c r="AW530" s="12" t="s">
        <v>31</v>
      </c>
      <c r="AX530" s="12" t="s">
        <v>77</v>
      </c>
      <c r="AY530" s="176" t="s">
        <v>174</v>
      </c>
    </row>
    <row r="531" spans="2:51" s="12" customFormat="1">
      <c r="B531" s="174"/>
      <c r="D531" s="175" t="s">
        <v>182</v>
      </c>
      <c r="E531" s="176" t="s">
        <v>1</v>
      </c>
      <c r="F531" s="177" t="s">
        <v>276</v>
      </c>
      <c r="H531" s="178">
        <v>-1.615</v>
      </c>
      <c r="I531" s="179"/>
      <c r="L531" s="174"/>
      <c r="M531" s="180"/>
      <c r="T531" s="181"/>
      <c r="AT531" s="176" t="s">
        <v>182</v>
      </c>
      <c r="AU531" s="176" t="s">
        <v>113</v>
      </c>
      <c r="AV531" s="12" t="s">
        <v>113</v>
      </c>
      <c r="AW531" s="12" t="s">
        <v>31</v>
      </c>
      <c r="AX531" s="12" t="s">
        <v>77</v>
      </c>
      <c r="AY531" s="176" t="s">
        <v>174</v>
      </c>
    </row>
    <row r="532" spans="2:51" s="12" customFormat="1">
      <c r="B532" s="174"/>
      <c r="D532" s="175" t="s">
        <v>182</v>
      </c>
      <c r="E532" s="176" t="s">
        <v>1</v>
      </c>
      <c r="F532" s="177" t="s">
        <v>277</v>
      </c>
      <c r="H532" s="178">
        <v>-1.43</v>
      </c>
      <c r="I532" s="179"/>
      <c r="L532" s="174"/>
      <c r="M532" s="180"/>
      <c r="T532" s="181"/>
      <c r="AT532" s="176" t="s">
        <v>182</v>
      </c>
      <c r="AU532" s="176" t="s">
        <v>113</v>
      </c>
      <c r="AV532" s="12" t="s">
        <v>113</v>
      </c>
      <c r="AW532" s="12" t="s">
        <v>31</v>
      </c>
      <c r="AX532" s="12" t="s">
        <v>77</v>
      </c>
      <c r="AY532" s="176" t="s">
        <v>174</v>
      </c>
    </row>
    <row r="533" spans="2:51" s="12" customFormat="1">
      <c r="B533" s="174"/>
      <c r="D533" s="175" t="s">
        <v>182</v>
      </c>
      <c r="E533" s="176" t="s">
        <v>1</v>
      </c>
      <c r="F533" s="177" t="s">
        <v>278</v>
      </c>
      <c r="H533" s="178">
        <v>-0.495</v>
      </c>
      <c r="I533" s="179"/>
      <c r="L533" s="174"/>
      <c r="M533" s="180"/>
      <c r="T533" s="181"/>
      <c r="AT533" s="176" t="s">
        <v>182</v>
      </c>
      <c r="AU533" s="176" t="s">
        <v>113</v>
      </c>
      <c r="AV533" s="12" t="s">
        <v>113</v>
      </c>
      <c r="AW533" s="12" t="s">
        <v>31</v>
      </c>
      <c r="AX533" s="12" t="s">
        <v>77</v>
      </c>
      <c r="AY533" s="176" t="s">
        <v>174</v>
      </c>
    </row>
    <row r="534" spans="2:51" s="12" customFormat="1">
      <c r="B534" s="174"/>
      <c r="D534" s="175" t="s">
        <v>182</v>
      </c>
      <c r="E534" s="176" t="s">
        <v>1</v>
      </c>
      <c r="F534" s="177" t="s">
        <v>279</v>
      </c>
      <c r="H534" s="178">
        <v>-1.8</v>
      </c>
      <c r="I534" s="179"/>
      <c r="L534" s="174"/>
      <c r="M534" s="180"/>
      <c r="T534" s="181"/>
      <c r="AT534" s="176" t="s">
        <v>182</v>
      </c>
      <c r="AU534" s="176" t="s">
        <v>113</v>
      </c>
      <c r="AV534" s="12" t="s">
        <v>113</v>
      </c>
      <c r="AW534" s="12" t="s">
        <v>31</v>
      </c>
      <c r="AX534" s="12" t="s">
        <v>77</v>
      </c>
      <c r="AY534" s="176" t="s">
        <v>174</v>
      </c>
    </row>
    <row r="535" spans="2:51" s="14" customFormat="1">
      <c r="B535" s="189"/>
      <c r="D535" s="175" t="s">
        <v>182</v>
      </c>
      <c r="E535" s="190" t="s">
        <v>1</v>
      </c>
      <c r="F535" s="191" t="s">
        <v>235</v>
      </c>
      <c r="H535" s="190" t="s">
        <v>1</v>
      </c>
      <c r="I535" s="192"/>
      <c r="L535" s="189"/>
      <c r="M535" s="193"/>
      <c r="T535" s="194"/>
      <c r="AT535" s="190" t="s">
        <v>182</v>
      </c>
      <c r="AU535" s="190" t="s">
        <v>113</v>
      </c>
      <c r="AV535" s="14" t="s">
        <v>85</v>
      </c>
      <c r="AW535" s="14" t="s">
        <v>31</v>
      </c>
      <c r="AX535" s="14" t="s">
        <v>77</v>
      </c>
      <c r="AY535" s="190" t="s">
        <v>174</v>
      </c>
    </row>
    <row r="536" spans="2:51" s="14" customFormat="1">
      <c r="B536" s="189"/>
      <c r="D536" s="175" t="s">
        <v>182</v>
      </c>
      <c r="E536" s="190" t="s">
        <v>1</v>
      </c>
      <c r="F536" s="191" t="s">
        <v>236</v>
      </c>
      <c r="H536" s="190" t="s">
        <v>1</v>
      </c>
      <c r="I536" s="192"/>
      <c r="L536" s="189"/>
      <c r="M536" s="193"/>
      <c r="T536" s="194"/>
      <c r="AT536" s="190" t="s">
        <v>182</v>
      </c>
      <c r="AU536" s="190" t="s">
        <v>113</v>
      </c>
      <c r="AV536" s="14" t="s">
        <v>85</v>
      </c>
      <c r="AW536" s="14" t="s">
        <v>31</v>
      </c>
      <c r="AX536" s="14" t="s">
        <v>77</v>
      </c>
      <c r="AY536" s="190" t="s">
        <v>174</v>
      </c>
    </row>
    <row r="537" spans="2:51" s="12" customFormat="1">
      <c r="B537" s="174"/>
      <c r="D537" s="175" t="s">
        <v>182</v>
      </c>
      <c r="E537" s="176" t="s">
        <v>1</v>
      </c>
      <c r="F537" s="177" t="s">
        <v>280</v>
      </c>
      <c r="H537" s="178">
        <v>23.818000000000001</v>
      </c>
      <c r="I537" s="179"/>
      <c r="L537" s="174"/>
      <c r="M537" s="180"/>
      <c r="T537" s="181"/>
      <c r="AT537" s="176" t="s">
        <v>182</v>
      </c>
      <c r="AU537" s="176" t="s">
        <v>113</v>
      </c>
      <c r="AV537" s="12" t="s">
        <v>113</v>
      </c>
      <c r="AW537" s="12" t="s">
        <v>31</v>
      </c>
      <c r="AX537" s="12" t="s">
        <v>77</v>
      </c>
      <c r="AY537" s="176" t="s">
        <v>174</v>
      </c>
    </row>
    <row r="538" spans="2:51" s="12" customFormat="1">
      <c r="B538" s="174"/>
      <c r="D538" s="175" t="s">
        <v>182</v>
      </c>
      <c r="E538" s="176" t="s">
        <v>1</v>
      </c>
      <c r="F538" s="177" t="s">
        <v>281</v>
      </c>
      <c r="H538" s="178">
        <v>-0.85499999999999998</v>
      </c>
      <c r="I538" s="179"/>
      <c r="L538" s="174"/>
      <c r="M538" s="180"/>
      <c r="T538" s="181"/>
      <c r="AT538" s="176" t="s">
        <v>182</v>
      </c>
      <c r="AU538" s="176" t="s">
        <v>113</v>
      </c>
      <c r="AV538" s="12" t="s">
        <v>113</v>
      </c>
      <c r="AW538" s="12" t="s">
        <v>31</v>
      </c>
      <c r="AX538" s="12" t="s">
        <v>77</v>
      </c>
      <c r="AY538" s="176" t="s">
        <v>174</v>
      </c>
    </row>
    <row r="539" spans="2:51" s="12" customFormat="1">
      <c r="B539" s="174"/>
      <c r="D539" s="175" t="s">
        <v>182</v>
      </c>
      <c r="E539" s="176" t="s">
        <v>1</v>
      </c>
      <c r="F539" s="177" t="s">
        <v>282</v>
      </c>
      <c r="H539" s="178">
        <v>-11.76</v>
      </c>
      <c r="I539" s="179"/>
      <c r="L539" s="174"/>
      <c r="M539" s="180"/>
      <c r="T539" s="181"/>
      <c r="AT539" s="176" t="s">
        <v>182</v>
      </c>
      <c r="AU539" s="176" t="s">
        <v>113</v>
      </c>
      <c r="AV539" s="12" t="s">
        <v>113</v>
      </c>
      <c r="AW539" s="12" t="s">
        <v>31</v>
      </c>
      <c r="AX539" s="12" t="s">
        <v>77</v>
      </c>
      <c r="AY539" s="176" t="s">
        <v>174</v>
      </c>
    </row>
    <row r="540" spans="2:51" s="14" customFormat="1">
      <c r="B540" s="189"/>
      <c r="D540" s="175" t="s">
        <v>182</v>
      </c>
      <c r="E540" s="190" t="s">
        <v>1</v>
      </c>
      <c r="F540" s="191" t="s">
        <v>240</v>
      </c>
      <c r="H540" s="190" t="s">
        <v>1</v>
      </c>
      <c r="I540" s="192"/>
      <c r="L540" s="189"/>
      <c r="M540" s="193"/>
      <c r="T540" s="194"/>
      <c r="AT540" s="190" t="s">
        <v>182</v>
      </c>
      <c r="AU540" s="190" t="s">
        <v>113</v>
      </c>
      <c r="AV540" s="14" t="s">
        <v>85</v>
      </c>
      <c r="AW540" s="14" t="s">
        <v>31</v>
      </c>
      <c r="AX540" s="14" t="s">
        <v>77</v>
      </c>
      <c r="AY540" s="190" t="s">
        <v>174</v>
      </c>
    </row>
    <row r="541" spans="2:51" s="14" customFormat="1">
      <c r="B541" s="189"/>
      <c r="D541" s="175" t="s">
        <v>182</v>
      </c>
      <c r="E541" s="190" t="s">
        <v>1</v>
      </c>
      <c r="F541" s="191" t="s">
        <v>236</v>
      </c>
      <c r="H541" s="190" t="s">
        <v>1</v>
      </c>
      <c r="I541" s="192"/>
      <c r="L541" s="189"/>
      <c r="M541" s="193"/>
      <c r="T541" s="194"/>
      <c r="AT541" s="190" t="s">
        <v>182</v>
      </c>
      <c r="AU541" s="190" t="s">
        <v>113</v>
      </c>
      <c r="AV541" s="14" t="s">
        <v>85</v>
      </c>
      <c r="AW541" s="14" t="s">
        <v>31</v>
      </c>
      <c r="AX541" s="14" t="s">
        <v>77</v>
      </c>
      <c r="AY541" s="190" t="s">
        <v>174</v>
      </c>
    </row>
    <row r="542" spans="2:51" s="12" customFormat="1">
      <c r="B542" s="174"/>
      <c r="D542" s="175" t="s">
        <v>182</v>
      </c>
      <c r="E542" s="176" t="s">
        <v>1</v>
      </c>
      <c r="F542" s="177" t="s">
        <v>283</v>
      </c>
      <c r="H542" s="178">
        <v>17.178999999999998</v>
      </c>
      <c r="I542" s="179"/>
      <c r="L542" s="174"/>
      <c r="M542" s="180"/>
      <c r="T542" s="181"/>
      <c r="AT542" s="176" t="s">
        <v>182</v>
      </c>
      <c r="AU542" s="176" t="s">
        <v>113</v>
      </c>
      <c r="AV542" s="12" t="s">
        <v>113</v>
      </c>
      <c r="AW542" s="12" t="s">
        <v>31</v>
      </c>
      <c r="AX542" s="12" t="s">
        <v>77</v>
      </c>
      <c r="AY542" s="176" t="s">
        <v>174</v>
      </c>
    </row>
    <row r="543" spans="2:51" s="12" customFormat="1">
      <c r="B543" s="174"/>
      <c r="D543" s="175" t="s">
        <v>182</v>
      </c>
      <c r="E543" s="176" t="s">
        <v>1</v>
      </c>
      <c r="F543" s="177" t="s">
        <v>284</v>
      </c>
      <c r="H543" s="178">
        <v>-2.66</v>
      </c>
      <c r="I543" s="179"/>
      <c r="L543" s="174"/>
      <c r="M543" s="180"/>
      <c r="T543" s="181"/>
      <c r="AT543" s="176" t="s">
        <v>182</v>
      </c>
      <c r="AU543" s="176" t="s">
        <v>113</v>
      </c>
      <c r="AV543" s="12" t="s">
        <v>113</v>
      </c>
      <c r="AW543" s="12" t="s">
        <v>31</v>
      </c>
      <c r="AX543" s="12" t="s">
        <v>77</v>
      </c>
      <c r="AY543" s="176" t="s">
        <v>174</v>
      </c>
    </row>
    <row r="544" spans="2:51" s="14" customFormat="1">
      <c r="B544" s="189"/>
      <c r="D544" s="175" t="s">
        <v>182</v>
      </c>
      <c r="E544" s="190" t="s">
        <v>1</v>
      </c>
      <c r="F544" s="191" t="s">
        <v>243</v>
      </c>
      <c r="H544" s="190" t="s">
        <v>1</v>
      </c>
      <c r="I544" s="192"/>
      <c r="L544" s="189"/>
      <c r="M544" s="193"/>
      <c r="T544" s="194"/>
      <c r="AT544" s="190" t="s">
        <v>182</v>
      </c>
      <c r="AU544" s="190" t="s">
        <v>113</v>
      </c>
      <c r="AV544" s="14" t="s">
        <v>85</v>
      </c>
      <c r="AW544" s="14" t="s">
        <v>31</v>
      </c>
      <c r="AX544" s="14" t="s">
        <v>77</v>
      </c>
      <c r="AY544" s="190" t="s">
        <v>174</v>
      </c>
    </row>
    <row r="545" spans="2:51" s="14" customFormat="1">
      <c r="B545" s="189"/>
      <c r="D545" s="175" t="s">
        <v>182</v>
      </c>
      <c r="E545" s="190" t="s">
        <v>1</v>
      </c>
      <c r="F545" s="191" t="s">
        <v>236</v>
      </c>
      <c r="H545" s="190" t="s">
        <v>1</v>
      </c>
      <c r="I545" s="192"/>
      <c r="L545" s="189"/>
      <c r="M545" s="193"/>
      <c r="T545" s="194"/>
      <c r="AT545" s="190" t="s">
        <v>182</v>
      </c>
      <c r="AU545" s="190" t="s">
        <v>113</v>
      </c>
      <c r="AV545" s="14" t="s">
        <v>85</v>
      </c>
      <c r="AW545" s="14" t="s">
        <v>31</v>
      </c>
      <c r="AX545" s="14" t="s">
        <v>77</v>
      </c>
      <c r="AY545" s="190" t="s">
        <v>174</v>
      </c>
    </row>
    <row r="546" spans="2:51" s="12" customFormat="1">
      <c r="B546" s="174"/>
      <c r="D546" s="175" t="s">
        <v>182</v>
      </c>
      <c r="E546" s="176" t="s">
        <v>1</v>
      </c>
      <c r="F546" s="177" t="s">
        <v>285</v>
      </c>
      <c r="H546" s="178">
        <v>22.97</v>
      </c>
      <c r="I546" s="179"/>
      <c r="L546" s="174"/>
      <c r="M546" s="180"/>
      <c r="T546" s="181"/>
      <c r="AT546" s="176" t="s">
        <v>182</v>
      </c>
      <c r="AU546" s="176" t="s">
        <v>113</v>
      </c>
      <c r="AV546" s="12" t="s">
        <v>113</v>
      </c>
      <c r="AW546" s="12" t="s">
        <v>31</v>
      </c>
      <c r="AX546" s="12" t="s">
        <v>77</v>
      </c>
      <c r="AY546" s="176" t="s">
        <v>174</v>
      </c>
    </row>
    <row r="547" spans="2:51" s="12" customFormat="1">
      <c r="B547" s="174"/>
      <c r="D547" s="175" t="s">
        <v>182</v>
      </c>
      <c r="E547" s="176" t="s">
        <v>1</v>
      </c>
      <c r="F547" s="177" t="s">
        <v>273</v>
      </c>
      <c r="H547" s="178">
        <v>-0.8</v>
      </c>
      <c r="I547" s="179"/>
      <c r="L547" s="174"/>
      <c r="M547" s="180"/>
      <c r="T547" s="181"/>
      <c r="AT547" s="176" t="s">
        <v>182</v>
      </c>
      <c r="AU547" s="176" t="s">
        <v>113</v>
      </c>
      <c r="AV547" s="12" t="s">
        <v>113</v>
      </c>
      <c r="AW547" s="12" t="s">
        <v>31</v>
      </c>
      <c r="AX547" s="12" t="s">
        <v>77</v>
      </c>
      <c r="AY547" s="176" t="s">
        <v>174</v>
      </c>
    </row>
    <row r="548" spans="2:51" s="12" customFormat="1">
      <c r="B548" s="174"/>
      <c r="D548" s="175" t="s">
        <v>182</v>
      </c>
      <c r="E548" s="176" t="s">
        <v>1</v>
      </c>
      <c r="F548" s="177" t="s">
        <v>272</v>
      </c>
      <c r="H548" s="178">
        <v>-0.88</v>
      </c>
      <c r="I548" s="179"/>
      <c r="L548" s="174"/>
      <c r="M548" s="180"/>
      <c r="T548" s="181"/>
      <c r="AT548" s="176" t="s">
        <v>182</v>
      </c>
      <c r="AU548" s="176" t="s">
        <v>113</v>
      </c>
      <c r="AV548" s="12" t="s">
        <v>113</v>
      </c>
      <c r="AW548" s="12" t="s">
        <v>31</v>
      </c>
      <c r="AX548" s="12" t="s">
        <v>77</v>
      </c>
      <c r="AY548" s="176" t="s">
        <v>174</v>
      </c>
    </row>
    <row r="549" spans="2:51" s="12" customFormat="1">
      <c r="B549" s="174"/>
      <c r="D549" s="175" t="s">
        <v>182</v>
      </c>
      <c r="E549" s="176" t="s">
        <v>1</v>
      </c>
      <c r="F549" s="177" t="s">
        <v>286</v>
      </c>
      <c r="H549" s="178">
        <v>-0.95</v>
      </c>
      <c r="I549" s="179"/>
      <c r="L549" s="174"/>
      <c r="M549" s="180"/>
      <c r="T549" s="181"/>
      <c r="AT549" s="176" t="s">
        <v>182</v>
      </c>
      <c r="AU549" s="176" t="s">
        <v>113</v>
      </c>
      <c r="AV549" s="12" t="s">
        <v>113</v>
      </c>
      <c r="AW549" s="12" t="s">
        <v>31</v>
      </c>
      <c r="AX549" s="12" t="s">
        <v>77</v>
      </c>
      <c r="AY549" s="176" t="s">
        <v>174</v>
      </c>
    </row>
    <row r="550" spans="2:51" s="14" customFormat="1">
      <c r="B550" s="189"/>
      <c r="D550" s="175" t="s">
        <v>182</v>
      </c>
      <c r="E550" s="190" t="s">
        <v>1</v>
      </c>
      <c r="F550" s="191" t="s">
        <v>229</v>
      </c>
      <c r="H550" s="190" t="s">
        <v>1</v>
      </c>
      <c r="I550" s="192"/>
      <c r="L550" s="189"/>
      <c r="M550" s="193"/>
      <c r="T550" s="194"/>
      <c r="AT550" s="190" t="s">
        <v>182</v>
      </c>
      <c r="AU550" s="190" t="s">
        <v>113</v>
      </c>
      <c r="AV550" s="14" t="s">
        <v>85</v>
      </c>
      <c r="AW550" s="14" t="s">
        <v>31</v>
      </c>
      <c r="AX550" s="14" t="s">
        <v>77</v>
      </c>
      <c r="AY550" s="190" t="s">
        <v>174</v>
      </c>
    </row>
    <row r="551" spans="2:51" s="12" customFormat="1">
      <c r="B551" s="174"/>
      <c r="D551" s="175" t="s">
        <v>182</v>
      </c>
      <c r="E551" s="176" t="s">
        <v>1</v>
      </c>
      <c r="F551" s="177" t="s">
        <v>287</v>
      </c>
      <c r="H551" s="178">
        <v>0.8</v>
      </c>
      <c r="I551" s="179"/>
      <c r="L551" s="174"/>
      <c r="M551" s="180"/>
      <c r="T551" s="181"/>
      <c r="AT551" s="176" t="s">
        <v>182</v>
      </c>
      <c r="AU551" s="176" t="s">
        <v>113</v>
      </c>
      <c r="AV551" s="12" t="s">
        <v>113</v>
      </c>
      <c r="AW551" s="12" t="s">
        <v>31</v>
      </c>
      <c r="AX551" s="12" t="s">
        <v>77</v>
      </c>
      <c r="AY551" s="176" t="s">
        <v>174</v>
      </c>
    </row>
    <row r="552" spans="2:51" s="14" customFormat="1">
      <c r="B552" s="189"/>
      <c r="D552" s="175" t="s">
        <v>182</v>
      </c>
      <c r="E552" s="190" t="s">
        <v>1</v>
      </c>
      <c r="F552" s="191" t="s">
        <v>246</v>
      </c>
      <c r="H552" s="190" t="s">
        <v>1</v>
      </c>
      <c r="I552" s="192"/>
      <c r="L552" s="189"/>
      <c r="M552" s="193"/>
      <c r="T552" s="194"/>
      <c r="AT552" s="190" t="s">
        <v>182</v>
      </c>
      <c r="AU552" s="190" t="s">
        <v>113</v>
      </c>
      <c r="AV552" s="14" t="s">
        <v>85</v>
      </c>
      <c r="AW552" s="14" t="s">
        <v>31</v>
      </c>
      <c r="AX552" s="14" t="s">
        <v>77</v>
      </c>
      <c r="AY552" s="190" t="s">
        <v>174</v>
      </c>
    </row>
    <row r="553" spans="2:51" s="14" customFormat="1">
      <c r="B553" s="189"/>
      <c r="D553" s="175" t="s">
        <v>182</v>
      </c>
      <c r="E553" s="190" t="s">
        <v>1</v>
      </c>
      <c r="F553" s="191" t="s">
        <v>229</v>
      </c>
      <c r="H553" s="190" t="s">
        <v>1</v>
      </c>
      <c r="I553" s="192"/>
      <c r="L553" s="189"/>
      <c r="M553" s="193"/>
      <c r="T553" s="194"/>
      <c r="AT553" s="190" t="s">
        <v>182</v>
      </c>
      <c r="AU553" s="190" t="s">
        <v>113</v>
      </c>
      <c r="AV553" s="14" t="s">
        <v>85</v>
      </c>
      <c r="AW553" s="14" t="s">
        <v>31</v>
      </c>
      <c r="AX553" s="14" t="s">
        <v>77</v>
      </c>
      <c r="AY553" s="190" t="s">
        <v>174</v>
      </c>
    </row>
    <row r="554" spans="2:51" s="12" customFormat="1">
      <c r="B554" s="174"/>
      <c r="D554" s="175" t="s">
        <v>182</v>
      </c>
      <c r="E554" s="176" t="s">
        <v>1</v>
      </c>
      <c r="F554" s="177" t="s">
        <v>288</v>
      </c>
      <c r="H554" s="178">
        <v>20.88</v>
      </c>
      <c r="I554" s="179"/>
      <c r="L554" s="174"/>
      <c r="M554" s="180"/>
      <c r="T554" s="181"/>
      <c r="AT554" s="176" t="s">
        <v>182</v>
      </c>
      <c r="AU554" s="176" t="s">
        <v>113</v>
      </c>
      <c r="AV554" s="12" t="s">
        <v>113</v>
      </c>
      <c r="AW554" s="12" t="s">
        <v>31</v>
      </c>
      <c r="AX554" s="12" t="s">
        <v>77</v>
      </c>
      <c r="AY554" s="176" t="s">
        <v>174</v>
      </c>
    </row>
    <row r="555" spans="2:51" s="12" customFormat="1">
      <c r="B555" s="174"/>
      <c r="D555" s="175" t="s">
        <v>182</v>
      </c>
      <c r="E555" s="176" t="s">
        <v>1</v>
      </c>
      <c r="F555" s="177" t="s">
        <v>286</v>
      </c>
      <c r="H555" s="178">
        <v>-0.95</v>
      </c>
      <c r="I555" s="179"/>
      <c r="L555" s="174"/>
      <c r="M555" s="180"/>
      <c r="T555" s="181"/>
      <c r="AT555" s="176" t="s">
        <v>182</v>
      </c>
      <c r="AU555" s="176" t="s">
        <v>113</v>
      </c>
      <c r="AV555" s="12" t="s">
        <v>113</v>
      </c>
      <c r="AW555" s="12" t="s">
        <v>31</v>
      </c>
      <c r="AX555" s="12" t="s">
        <v>77</v>
      </c>
      <c r="AY555" s="176" t="s">
        <v>174</v>
      </c>
    </row>
    <row r="556" spans="2:51" s="14" customFormat="1">
      <c r="B556" s="189"/>
      <c r="D556" s="175" t="s">
        <v>182</v>
      </c>
      <c r="E556" s="190" t="s">
        <v>1</v>
      </c>
      <c r="F556" s="191" t="s">
        <v>248</v>
      </c>
      <c r="H556" s="190" t="s">
        <v>1</v>
      </c>
      <c r="I556" s="192"/>
      <c r="L556" s="189"/>
      <c r="M556" s="193"/>
      <c r="T556" s="194"/>
      <c r="AT556" s="190" t="s">
        <v>182</v>
      </c>
      <c r="AU556" s="190" t="s">
        <v>113</v>
      </c>
      <c r="AV556" s="14" t="s">
        <v>85</v>
      </c>
      <c r="AW556" s="14" t="s">
        <v>31</v>
      </c>
      <c r="AX556" s="14" t="s">
        <v>77</v>
      </c>
      <c r="AY556" s="190" t="s">
        <v>174</v>
      </c>
    </row>
    <row r="557" spans="2:51" s="14" customFormat="1">
      <c r="B557" s="189"/>
      <c r="D557" s="175" t="s">
        <v>182</v>
      </c>
      <c r="E557" s="190" t="s">
        <v>1</v>
      </c>
      <c r="F557" s="191" t="s">
        <v>229</v>
      </c>
      <c r="H557" s="190" t="s">
        <v>1</v>
      </c>
      <c r="I557" s="192"/>
      <c r="L557" s="189"/>
      <c r="M557" s="193"/>
      <c r="T557" s="194"/>
      <c r="AT557" s="190" t="s">
        <v>182</v>
      </c>
      <c r="AU557" s="190" t="s">
        <v>113</v>
      </c>
      <c r="AV557" s="14" t="s">
        <v>85</v>
      </c>
      <c r="AW557" s="14" t="s">
        <v>31</v>
      </c>
      <c r="AX557" s="14" t="s">
        <v>77</v>
      </c>
      <c r="AY557" s="190" t="s">
        <v>174</v>
      </c>
    </row>
    <row r="558" spans="2:51" s="12" customFormat="1">
      <c r="B558" s="174"/>
      <c r="D558" s="175" t="s">
        <v>182</v>
      </c>
      <c r="E558" s="176" t="s">
        <v>1</v>
      </c>
      <c r="F558" s="177" t="s">
        <v>289</v>
      </c>
      <c r="H558" s="178">
        <v>23.794</v>
      </c>
      <c r="I558" s="179"/>
      <c r="L558" s="174"/>
      <c r="M558" s="180"/>
      <c r="T558" s="181"/>
      <c r="AT558" s="176" t="s">
        <v>182</v>
      </c>
      <c r="AU558" s="176" t="s">
        <v>113</v>
      </c>
      <c r="AV558" s="12" t="s">
        <v>113</v>
      </c>
      <c r="AW558" s="12" t="s">
        <v>31</v>
      </c>
      <c r="AX558" s="12" t="s">
        <v>77</v>
      </c>
      <c r="AY558" s="176" t="s">
        <v>174</v>
      </c>
    </row>
    <row r="559" spans="2:51" s="12" customFormat="1">
      <c r="B559" s="174"/>
      <c r="D559" s="175" t="s">
        <v>182</v>
      </c>
      <c r="E559" s="176" t="s">
        <v>1</v>
      </c>
      <c r="F559" s="177" t="s">
        <v>279</v>
      </c>
      <c r="H559" s="178">
        <v>-1.8</v>
      </c>
      <c r="I559" s="179"/>
      <c r="L559" s="174"/>
      <c r="M559" s="180"/>
      <c r="T559" s="181"/>
      <c r="AT559" s="176" t="s">
        <v>182</v>
      </c>
      <c r="AU559" s="176" t="s">
        <v>113</v>
      </c>
      <c r="AV559" s="12" t="s">
        <v>113</v>
      </c>
      <c r="AW559" s="12" t="s">
        <v>31</v>
      </c>
      <c r="AX559" s="12" t="s">
        <v>77</v>
      </c>
      <c r="AY559" s="176" t="s">
        <v>174</v>
      </c>
    </row>
    <row r="560" spans="2:51" s="12" customFormat="1">
      <c r="B560" s="174"/>
      <c r="D560" s="175" t="s">
        <v>182</v>
      </c>
      <c r="E560" s="176" t="s">
        <v>1</v>
      </c>
      <c r="F560" s="177" t="s">
        <v>290</v>
      </c>
      <c r="H560" s="178">
        <v>-0.40500000000000003</v>
      </c>
      <c r="I560" s="179"/>
      <c r="L560" s="174"/>
      <c r="M560" s="180"/>
      <c r="T560" s="181"/>
      <c r="AT560" s="176" t="s">
        <v>182</v>
      </c>
      <c r="AU560" s="176" t="s">
        <v>113</v>
      </c>
      <c r="AV560" s="12" t="s">
        <v>113</v>
      </c>
      <c r="AW560" s="12" t="s">
        <v>31</v>
      </c>
      <c r="AX560" s="12" t="s">
        <v>77</v>
      </c>
      <c r="AY560" s="176" t="s">
        <v>174</v>
      </c>
    </row>
    <row r="561" spans="2:51" s="12" customFormat="1">
      <c r="B561" s="174"/>
      <c r="D561" s="175" t="s">
        <v>182</v>
      </c>
      <c r="E561" s="176" t="s">
        <v>1</v>
      </c>
      <c r="F561" s="177" t="s">
        <v>291</v>
      </c>
      <c r="H561" s="178">
        <v>-4.92</v>
      </c>
      <c r="I561" s="179"/>
      <c r="L561" s="174"/>
      <c r="M561" s="180"/>
      <c r="T561" s="181"/>
      <c r="AT561" s="176" t="s">
        <v>182</v>
      </c>
      <c r="AU561" s="176" t="s">
        <v>113</v>
      </c>
      <c r="AV561" s="12" t="s">
        <v>113</v>
      </c>
      <c r="AW561" s="12" t="s">
        <v>31</v>
      </c>
      <c r="AX561" s="12" t="s">
        <v>77</v>
      </c>
      <c r="AY561" s="176" t="s">
        <v>174</v>
      </c>
    </row>
    <row r="562" spans="2:51" s="12" customFormat="1">
      <c r="B562" s="174"/>
      <c r="D562" s="175" t="s">
        <v>182</v>
      </c>
      <c r="E562" s="176" t="s">
        <v>1</v>
      </c>
      <c r="F562" s="177" t="s">
        <v>292</v>
      </c>
      <c r="H562" s="178">
        <v>1.3</v>
      </c>
      <c r="I562" s="179"/>
      <c r="L562" s="174"/>
      <c r="M562" s="180"/>
      <c r="T562" s="181"/>
      <c r="AT562" s="176" t="s">
        <v>182</v>
      </c>
      <c r="AU562" s="176" t="s">
        <v>113</v>
      </c>
      <c r="AV562" s="12" t="s">
        <v>113</v>
      </c>
      <c r="AW562" s="12" t="s">
        <v>31</v>
      </c>
      <c r="AX562" s="12" t="s">
        <v>77</v>
      </c>
      <c r="AY562" s="176" t="s">
        <v>174</v>
      </c>
    </row>
    <row r="563" spans="2:51" s="14" customFormat="1">
      <c r="B563" s="189"/>
      <c r="D563" s="175" t="s">
        <v>182</v>
      </c>
      <c r="E563" s="190" t="s">
        <v>1</v>
      </c>
      <c r="F563" s="191" t="s">
        <v>253</v>
      </c>
      <c r="H563" s="190" t="s">
        <v>1</v>
      </c>
      <c r="I563" s="192"/>
      <c r="L563" s="189"/>
      <c r="M563" s="193"/>
      <c r="T563" s="194"/>
      <c r="AT563" s="190" t="s">
        <v>182</v>
      </c>
      <c r="AU563" s="190" t="s">
        <v>113</v>
      </c>
      <c r="AV563" s="14" t="s">
        <v>85</v>
      </c>
      <c r="AW563" s="14" t="s">
        <v>31</v>
      </c>
      <c r="AX563" s="14" t="s">
        <v>77</v>
      </c>
      <c r="AY563" s="190" t="s">
        <v>174</v>
      </c>
    </row>
    <row r="564" spans="2:51" s="14" customFormat="1">
      <c r="B564" s="189"/>
      <c r="D564" s="175" t="s">
        <v>182</v>
      </c>
      <c r="E564" s="190" t="s">
        <v>1</v>
      </c>
      <c r="F564" s="191" t="s">
        <v>229</v>
      </c>
      <c r="H564" s="190" t="s">
        <v>1</v>
      </c>
      <c r="I564" s="192"/>
      <c r="L564" s="189"/>
      <c r="M564" s="193"/>
      <c r="T564" s="194"/>
      <c r="AT564" s="190" t="s">
        <v>182</v>
      </c>
      <c r="AU564" s="190" t="s">
        <v>113</v>
      </c>
      <c r="AV564" s="14" t="s">
        <v>85</v>
      </c>
      <c r="AW564" s="14" t="s">
        <v>31</v>
      </c>
      <c r="AX564" s="14" t="s">
        <v>77</v>
      </c>
      <c r="AY564" s="190" t="s">
        <v>174</v>
      </c>
    </row>
    <row r="565" spans="2:51" s="12" customFormat="1">
      <c r="B565" s="174"/>
      <c r="D565" s="175" t="s">
        <v>182</v>
      </c>
      <c r="E565" s="176" t="s">
        <v>1</v>
      </c>
      <c r="F565" s="177" t="s">
        <v>293</v>
      </c>
      <c r="H565" s="178">
        <v>21.05</v>
      </c>
      <c r="I565" s="179"/>
      <c r="L565" s="174"/>
      <c r="M565" s="180"/>
      <c r="T565" s="181"/>
      <c r="AT565" s="176" t="s">
        <v>182</v>
      </c>
      <c r="AU565" s="176" t="s">
        <v>113</v>
      </c>
      <c r="AV565" s="12" t="s">
        <v>113</v>
      </c>
      <c r="AW565" s="12" t="s">
        <v>31</v>
      </c>
      <c r="AX565" s="12" t="s">
        <v>77</v>
      </c>
      <c r="AY565" s="176" t="s">
        <v>174</v>
      </c>
    </row>
    <row r="566" spans="2:51" s="12" customFormat="1">
      <c r="B566" s="174"/>
      <c r="D566" s="175" t="s">
        <v>182</v>
      </c>
      <c r="E566" s="176" t="s">
        <v>1</v>
      </c>
      <c r="F566" s="177" t="s">
        <v>294</v>
      </c>
      <c r="H566" s="178">
        <v>-4.92</v>
      </c>
      <c r="I566" s="179"/>
      <c r="L566" s="174"/>
      <c r="M566" s="180"/>
      <c r="T566" s="181"/>
      <c r="AT566" s="176" t="s">
        <v>182</v>
      </c>
      <c r="AU566" s="176" t="s">
        <v>113</v>
      </c>
      <c r="AV566" s="12" t="s">
        <v>113</v>
      </c>
      <c r="AW566" s="12" t="s">
        <v>31</v>
      </c>
      <c r="AX566" s="12" t="s">
        <v>77</v>
      </c>
      <c r="AY566" s="176" t="s">
        <v>174</v>
      </c>
    </row>
    <row r="567" spans="2:51" s="12" customFormat="1">
      <c r="B567" s="174"/>
      <c r="D567" s="175" t="s">
        <v>182</v>
      </c>
      <c r="E567" s="176" t="s">
        <v>1</v>
      </c>
      <c r="F567" s="177" t="s">
        <v>292</v>
      </c>
      <c r="H567" s="178">
        <v>1.3</v>
      </c>
      <c r="I567" s="179"/>
      <c r="L567" s="174"/>
      <c r="M567" s="180"/>
      <c r="T567" s="181"/>
      <c r="AT567" s="176" t="s">
        <v>182</v>
      </c>
      <c r="AU567" s="176" t="s">
        <v>113</v>
      </c>
      <c r="AV567" s="12" t="s">
        <v>113</v>
      </c>
      <c r="AW567" s="12" t="s">
        <v>31</v>
      </c>
      <c r="AX567" s="12" t="s">
        <v>77</v>
      </c>
      <c r="AY567" s="176" t="s">
        <v>174</v>
      </c>
    </row>
    <row r="568" spans="2:51" s="14" customFormat="1">
      <c r="B568" s="189"/>
      <c r="D568" s="175" t="s">
        <v>182</v>
      </c>
      <c r="E568" s="190" t="s">
        <v>1</v>
      </c>
      <c r="F568" s="191" t="s">
        <v>256</v>
      </c>
      <c r="H568" s="190" t="s">
        <v>1</v>
      </c>
      <c r="I568" s="192"/>
      <c r="L568" s="189"/>
      <c r="M568" s="193"/>
      <c r="T568" s="194"/>
      <c r="AT568" s="190" t="s">
        <v>182</v>
      </c>
      <c r="AU568" s="190" t="s">
        <v>113</v>
      </c>
      <c r="AV568" s="14" t="s">
        <v>85</v>
      </c>
      <c r="AW568" s="14" t="s">
        <v>31</v>
      </c>
      <c r="AX568" s="14" t="s">
        <v>77</v>
      </c>
      <c r="AY568" s="190" t="s">
        <v>174</v>
      </c>
    </row>
    <row r="569" spans="2:51" s="14" customFormat="1">
      <c r="B569" s="189"/>
      <c r="D569" s="175" t="s">
        <v>182</v>
      </c>
      <c r="E569" s="190" t="s">
        <v>1</v>
      </c>
      <c r="F569" s="191" t="s">
        <v>229</v>
      </c>
      <c r="H569" s="190" t="s">
        <v>1</v>
      </c>
      <c r="I569" s="192"/>
      <c r="L569" s="189"/>
      <c r="M569" s="193"/>
      <c r="T569" s="194"/>
      <c r="AT569" s="190" t="s">
        <v>182</v>
      </c>
      <c r="AU569" s="190" t="s">
        <v>113</v>
      </c>
      <c r="AV569" s="14" t="s">
        <v>85</v>
      </c>
      <c r="AW569" s="14" t="s">
        <v>31</v>
      </c>
      <c r="AX569" s="14" t="s">
        <v>77</v>
      </c>
      <c r="AY569" s="190" t="s">
        <v>174</v>
      </c>
    </row>
    <row r="570" spans="2:51" s="12" customFormat="1">
      <c r="B570" s="174"/>
      <c r="D570" s="175" t="s">
        <v>182</v>
      </c>
      <c r="E570" s="176" t="s">
        <v>1</v>
      </c>
      <c r="F570" s="177" t="s">
        <v>295</v>
      </c>
      <c r="H570" s="178">
        <v>42.514000000000003</v>
      </c>
      <c r="I570" s="179"/>
      <c r="L570" s="174"/>
      <c r="M570" s="180"/>
      <c r="T570" s="181"/>
      <c r="AT570" s="176" t="s">
        <v>182</v>
      </c>
      <c r="AU570" s="176" t="s">
        <v>113</v>
      </c>
      <c r="AV570" s="12" t="s">
        <v>113</v>
      </c>
      <c r="AW570" s="12" t="s">
        <v>31</v>
      </c>
      <c r="AX570" s="12" t="s">
        <v>77</v>
      </c>
      <c r="AY570" s="176" t="s">
        <v>174</v>
      </c>
    </row>
    <row r="571" spans="2:51" s="12" customFormat="1">
      <c r="B571" s="174"/>
      <c r="D571" s="175" t="s">
        <v>182</v>
      </c>
      <c r="E571" s="176" t="s">
        <v>1</v>
      </c>
      <c r="F571" s="177" t="s">
        <v>296</v>
      </c>
      <c r="H571" s="178">
        <v>-6.84</v>
      </c>
      <c r="I571" s="179"/>
      <c r="L571" s="174"/>
      <c r="M571" s="180"/>
      <c r="T571" s="181"/>
      <c r="AT571" s="176" t="s">
        <v>182</v>
      </c>
      <c r="AU571" s="176" t="s">
        <v>113</v>
      </c>
      <c r="AV571" s="12" t="s">
        <v>113</v>
      </c>
      <c r="AW571" s="12" t="s">
        <v>31</v>
      </c>
      <c r="AX571" s="12" t="s">
        <v>77</v>
      </c>
      <c r="AY571" s="176" t="s">
        <v>174</v>
      </c>
    </row>
    <row r="572" spans="2:51" s="12" customFormat="1">
      <c r="B572" s="174"/>
      <c r="D572" s="175" t="s">
        <v>182</v>
      </c>
      <c r="E572" s="176" t="s">
        <v>1</v>
      </c>
      <c r="F572" s="177" t="s">
        <v>297</v>
      </c>
      <c r="H572" s="178">
        <v>-0.99</v>
      </c>
      <c r="I572" s="179"/>
      <c r="L572" s="174"/>
      <c r="M572" s="180"/>
      <c r="T572" s="181"/>
      <c r="AT572" s="176" t="s">
        <v>182</v>
      </c>
      <c r="AU572" s="176" t="s">
        <v>113</v>
      </c>
      <c r="AV572" s="12" t="s">
        <v>113</v>
      </c>
      <c r="AW572" s="12" t="s">
        <v>31</v>
      </c>
      <c r="AX572" s="12" t="s">
        <v>77</v>
      </c>
      <c r="AY572" s="176" t="s">
        <v>174</v>
      </c>
    </row>
    <row r="573" spans="2:51" s="12" customFormat="1">
      <c r="B573" s="174"/>
      <c r="D573" s="175" t="s">
        <v>182</v>
      </c>
      <c r="E573" s="176" t="s">
        <v>1</v>
      </c>
      <c r="F573" s="177" t="s">
        <v>298</v>
      </c>
      <c r="H573" s="178">
        <v>-0.9</v>
      </c>
      <c r="I573" s="179"/>
      <c r="L573" s="174"/>
      <c r="M573" s="180"/>
      <c r="T573" s="181"/>
      <c r="AT573" s="176" t="s">
        <v>182</v>
      </c>
      <c r="AU573" s="176" t="s">
        <v>113</v>
      </c>
      <c r="AV573" s="12" t="s">
        <v>113</v>
      </c>
      <c r="AW573" s="12" t="s">
        <v>31</v>
      </c>
      <c r="AX573" s="12" t="s">
        <v>77</v>
      </c>
      <c r="AY573" s="176" t="s">
        <v>174</v>
      </c>
    </row>
    <row r="574" spans="2:51" s="14" customFormat="1">
      <c r="B574" s="189"/>
      <c r="D574" s="175" t="s">
        <v>182</v>
      </c>
      <c r="E574" s="190" t="s">
        <v>1</v>
      </c>
      <c r="F574" s="191" t="s">
        <v>261</v>
      </c>
      <c r="H574" s="190" t="s">
        <v>1</v>
      </c>
      <c r="I574" s="192"/>
      <c r="L574" s="189"/>
      <c r="M574" s="193"/>
      <c r="T574" s="194"/>
      <c r="AT574" s="190" t="s">
        <v>182</v>
      </c>
      <c r="AU574" s="190" t="s">
        <v>113</v>
      </c>
      <c r="AV574" s="14" t="s">
        <v>85</v>
      </c>
      <c r="AW574" s="14" t="s">
        <v>31</v>
      </c>
      <c r="AX574" s="14" t="s">
        <v>77</v>
      </c>
      <c r="AY574" s="190" t="s">
        <v>174</v>
      </c>
    </row>
    <row r="575" spans="2:51" s="14" customFormat="1">
      <c r="B575" s="189"/>
      <c r="D575" s="175" t="s">
        <v>182</v>
      </c>
      <c r="E575" s="190" t="s">
        <v>1</v>
      </c>
      <c r="F575" s="191" t="s">
        <v>229</v>
      </c>
      <c r="H575" s="190" t="s">
        <v>1</v>
      </c>
      <c r="I575" s="192"/>
      <c r="L575" s="189"/>
      <c r="M575" s="193"/>
      <c r="T575" s="194"/>
      <c r="AT575" s="190" t="s">
        <v>182</v>
      </c>
      <c r="AU575" s="190" t="s">
        <v>113</v>
      </c>
      <c r="AV575" s="14" t="s">
        <v>85</v>
      </c>
      <c r="AW575" s="14" t="s">
        <v>31</v>
      </c>
      <c r="AX575" s="14" t="s">
        <v>77</v>
      </c>
      <c r="AY575" s="190" t="s">
        <v>174</v>
      </c>
    </row>
    <row r="576" spans="2:51" s="12" customFormat="1">
      <c r="B576" s="174"/>
      <c r="D576" s="175" t="s">
        <v>182</v>
      </c>
      <c r="E576" s="176" t="s">
        <v>1</v>
      </c>
      <c r="F576" s="177" t="s">
        <v>299</v>
      </c>
      <c r="H576" s="178">
        <v>30.936</v>
      </c>
      <c r="I576" s="179"/>
      <c r="L576" s="174"/>
      <c r="M576" s="180"/>
      <c r="T576" s="181"/>
      <c r="AT576" s="176" t="s">
        <v>182</v>
      </c>
      <c r="AU576" s="176" t="s">
        <v>113</v>
      </c>
      <c r="AV576" s="12" t="s">
        <v>113</v>
      </c>
      <c r="AW576" s="12" t="s">
        <v>31</v>
      </c>
      <c r="AX576" s="12" t="s">
        <v>77</v>
      </c>
      <c r="AY576" s="176" t="s">
        <v>174</v>
      </c>
    </row>
    <row r="577" spans="2:51" s="12" customFormat="1">
      <c r="B577" s="174"/>
      <c r="D577" s="175" t="s">
        <v>182</v>
      </c>
      <c r="E577" s="176" t="s">
        <v>1</v>
      </c>
      <c r="F577" s="177" t="s">
        <v>300</v>
      </c>
      <c r="H577" s="178">
        <v>-1.62</v>
      </c>
      <c r="I577" s="179"/>
      <c r="L577" s="174"/>
      <c r="M577" s="180"/>
      <c r="T577" s="181"/>
      <c r="AT577" s="176" t="s">
        <v>182</v>
      </c>
      <c r="AU577" s="176" t="s">
        <v>113</v>
      </c>
      <c r="AV577" s="12" t="s">
        <v>113</v>
      </c>
      <c r="AW577" s="12" t="s">
        <v>31</v>
      </c>
      <c r="AX577" s="12" t="s">
        <v>77</v>
      </c>
      <c r="AY577" s="176" t="s">
        <v>174</v>
      </c>
    </row>
    <row r="578" spans="2:51" s="12" customFormat="1">
      <c r="B578" s="174"/>
      <c r="D578" s="175" t="s">
        <v>182</v>
      </c>
      <c r="E578" s="176" t="s">
        <v>1</v>
      </c>
      <c r="F578" s="177" t="s">
        <v>301</v>
      </c>
      <c r="H578" s="178">
        <v>-2.52</v>
      </c>
      <c r="I578" s="179"/>
      <c r="L578" s="174"/>
      <c r="M578" s="180"/>
      <c r="T578" s="181"/>
      <c r="AT578" s="176" t="s">
        <v>182</v>
      </c>
      <c r="AU578" s="176" t="s">
        <v>113</v>
      </c>
      <c r="AV578" s="12" t="s">
        <v>113</v>
      </c>
      <c r="AW578" s="12" t="s">
        <v>31</v>
      </c>
      <c r="AX578" s="12" t="s">
        <v>77</v>
      </c>
      <c r="AY578" s="176" t="s">
        <v>174</v>
      </c>
    </row>
    <row r="579" spans="2:51" s="12" customFormat="1">
      <c r="B579" s="174"/>
      <c r="D579" s="175" t="s">
        <v>182</v>
      </c>
      <c r="E579" s="176" t="s">
        <v>1</v>
      </c>
      <c r="F579" s="177" t="s">
        <v>302</v>
      </c>
      <c r="H579" s="178">
        <v>1.08</v>
      </c>
      <c r="I579" s="179"/>
      <c r="L579" s="174"/>
      <c r="M579" s="180"/>
      <c r="T579" s="181"/>
      <c r="AT579" s="176" t="s">
        <v>182</v>
      </c>
      <c r="AU579" s="176" t="s">
        <v>113</v>
      </c>
      <c r="AV579" s="12" t="s">
        <v>113</v>
      </c>
      <c r="AW579" s="12" t="s">
        <v>31</v>
      </c>
      <c r="AX579" s="12" t="s">
        <v>77</v>
      </c>
      <c r="AY579" s="176" t="s">
        <v>174</v>
      </c>
    </row>
    <row r="580" spans="2:51" s="14" customFormat="1">
      <c r="B580" s="189"/>
      <c r="D580" s="175" t="s">
        <v>182</v>
      </c>
      <c r="E580" s="190" t="s">
        <v>1</v>
      </c>
      <c r="F580" s="191" t="s">
        <v>303</v>
      </c>
      <c r="H580" s="190" t="s">
        <v>1</v>
      </c>
      <c r="I580" s="192"/>
      <c r="L580" s="189"/>
      <c r="M580" s="193"/>
      <c r="T580" s="194"/>
      <c r="AT580" s="190" t="s">
        <v>182</v>
      </c>
      <c r="AU580" s="190" t="s">
        <v>113</v>
      </c>
      <c r="AV580" s="14" t="s">
        <v>85</v>
      </c>
      <c r="AW580" s="14" t="s">
        <v>31</v>
      </c>
      <c r="AX580" s="14" t="s">
        <v>77</v>
      </c>
      <c r="AY580" s="190" t="s">
        <v>174</v>
      </c>
    </row>
    <row r="581" spans="2:51" s="14" customFormat="1">
      <c r="B581" s="189"/>
      <c r="D581" s="175" t="s">
        <v>182</v>
      </c>
      <c r="E581" s="190" t="s">
        <v>1</v>
      </c>
      <c r="F581" s="191" t="s">
        <v>229</v>
      </c>
      <c r="H581" s="190" t="s">
        <v>1</v>
      </c>
      <c r="I581" s="192"/>
      <c r="L581" s="189"/>
      <c r="M581" s="193"/>
      <c r="T581" s="194"/>
      <c r="AT581" s="190" t="s">
        <v>182</v>
      </c>
      <c r="AU581" s="190" t="s">
        <v>113</v>
      </c>
      <c r="AV581" s="14" t="s">
        <v>85</v>
      </c>
      <c r="AW581" s="14" t="s">
        <v>31</v>
      </c>
      <c r="AX581" s="14" t="s">
        <v>77</v>
      </c>
      <c r="AY581" s="190" t="s">
        <v>174</v>
      </c>
    </row>
    <row r="582" spans="2:51" s="12" customFormat="1">
      <c r="B582" s="174"/>
      <c r="D582" s="175" t="s">
        <v>182</v>
      </c>
      <c r="E582" s="176" t="s">
        <v>1</v>
      </c>
      <c r="F582" s="177" t="s">
        <v>304</v>
      </c>
      <c r="H582" s="178">
        <v>11</v>
      </c>
      <c r="I582" s="179"/>
      <c r="L582" s="174"/>
      <c r="M582" s="180"/>
      <c r="T582" s="181"/>
      <c r="AT582" s="176" t="s">
        <v>182</v>
      </c>
      <c r="AU582" s="176" t="s">
        <v>113</v>
      </c>
      <c r="AV582" s="12" t="s">
        <v>113</v>
      </c>
      <c r="AW582" s="12" t="s">
        <v>31</v>
      </c>
      <c r="AX582" s="12" t="s">
        <v>77</v>
      </c>
      <c r="AY582" s="176" t="s">
        <v>174</v>
      </c>
    </row>
    <row r="583" spans="2:51" s="12" customFormat="1">
      <c r="B583" s="174"/>
      <c r="D583" s="175" t="s">
        <v>182</v>
      </c>
      <c r="E583" s="176" t="s">
        <v>1</v>
      </c>
      <c r="F583" s="177" t="s">
        <v>305</v>
      </c>
      <c r="H583" s="178">
        <v>-0.9</v>
      </c>
      <c r="I583" s="179"/>
      <c r="L583" s="174"/>
      <c r="M583" s="180"/>
      <c r="T583" s="181"/>
      <c r="AT583" s="176" t="s">
        <v>182</v>
      </c>
      <c r="AU583" s="176" t="s">
        <v>113</v>
      </c>
      <c r="AV583" s="12" t="s">
        <v>113</v>
      </c>
      <c r="AW583" s="12" t="s">
        <v>31</v>
      </c>
      <c r="AX583" s="12" t="s">
        <v>77</v>
      </c>
      <c r="AY583" s="176" t="s">
        <v>174</v>
      </c>
    </row>
    <row r="584" spans="2:51" s="12" customFormat="1">
      <c r="B584" s="174"/>
      <c r="D584" s="175" t="s">
        <v>182</v>
      </c>
      <c r="E584" s="176" t="s">
        <v>1</v>
      </c>
      <c r="F584" s="177" t="s">
        <v>306</v>
      </c>
      <c r="H584" s="178">
        <v>-7.0000000000000007E-2</v>
      </c>
      <c r="I584" s="179"/>
      <c r="L584" s="174"/>
      <c r="M584" s="180"/>
      <c r="T584" s="181"/>
      <c r="AT584" s="176" t="s">
        <v>182</v>
      </c>
      <c r="AU584" s="176" t="s">
        <v>113</v>
      </c>
      <c r="AV584" s="12" t="s">
        <v>113</v>
      </c>
      <c r="AW584" s="12" t="s">
        <v>31</v>
      </c>
      <c r="AX584" s="12" t="s">
        <v>77</v>
      </c>
      <c r="AY584" s="176" t="s">
        <v>174</v>
      </c>
    </row>
    <row r="585" spans="2:51" s="14" customFormat="1">
      <c r="B585" s="189"/>
      <c r="D585" s="175" t="s">
        <v>182</v>
      </c>
      <c r="E585" s="190" t="s">
        <v>1</v>
      </c>
      <c r="F585" s="191" t="s">
        <v>307</v>
      </c>
      <c r="H585" s="190" t="s">
        <v>1</v>
      </c>
      <c r="I585" s="192"/>
      <c r="L585" s="189"/>
      <c r="M585" s="193"/>
      <c r="T585" s="194"/>
      <c r="AT585" s="190" t="s">
        <v>182</v>
      </c>
      <c r="AU585" s="190" t="s">
        <v>113</v>
      </c>
      <c r="AV585" s="14" t="s">
        <v>85</v>
      </c>
      <c r="AW585" s="14" t="s">
        <v>31</v>
      </c>
      <c r="AX585" s="14" t="s">
        <v>77</v>
      </c>
      <c r="AY585" s="190" t="s">
        <v>174</v>
      </c>
    </row>
    <row r="586" spans="2:51" s="14" customFormat="1">
      <c r="B586" s="189"/>
      <c r="D586" s="175" t="s">
        <v>182</v>
      </c>
      <c r="E586" s="190" t="s">
        <v>1</v>
      </c>
      <c r="F586" s="191" t="s">
        <v>229</v>
      </c>
      <c r="H586" s="190" t="s">
        <v>1</v>
      </c>
      <c r="I586" s="192"/>
      <c r="L586" s="189"/>
      <c r="M586" s="193"/>
      <c r="T586" s="194"/>
      <c r="AT586" s="190" t="s">
        <v>182</v>
      </c>
      <c r="AU586" s="190" t="s">
        <v>113</v>
      </c>
      <c r="AV586" s="14" t="s">
        <v>85</v>
      </c>
      <c r="AW586" s="14" t="s">
        <v>31</v>
      </c>
      <c r="AX586" s="14" t="s">
        <v>77</v>
      </c>
      <c r="AY586" s="190" t="s">
        <v>174</v>
      </c>
    </row>
    <row r="587" spans="2:51" s="12" customFormat="1">
      <c r="B587" s="174"/>
      <c r="D587" s="175" t="s">
        <v>182</v>
      </c>
      <c r="E587" s="176" t="s">
        <v>1</v>
      </c>
      <c r="F587" s="177" t="s">
        <v>308</v>
      </c>
      <c r="H587" s="178">
        <v>9.3059999999999992</v>
      </c>
      <c r="I587" s="179"/>
      <c r="L587" s="174"/>
      <c r="M587" s="180"/>
      <c r="T587" s="181"/>
      <c r="AT587" s="176" t="s">
        <v>182</v>
      </c>
      <c r="AU587" s="176" t="s">
        <v>113</v>
      </c>
      <c r="AV587" s="12" t="s">
        <v>113</v>
      </c>
      <c r="AW587" s="12" t="s">
        <v>31</v>
      </c>
      <c r="AX587" s="12" t="s">
        <v>77</v>
      </c>
      <c r="AY587" s="176" t="s">
        <v>174</v>
      </c>
    </row>
    <row r="588" spans="2:51" s="12" customFormat="1">
      <c r="B588" s="174"/>
      <c r="D588" s="175" t="s">
        <v>182</v>
      </c>
      <c r="E588" s="176" t="s">
        <v>1</v>
      </c>
      <c r="F588" s="177" t="s">
        <v>306</v>
      </c>
      <c r="H588" s="178">
        <v>-7.0000000000000007E-2</v>
      </c>
      <c r="I588" s="179"/>
      <c r="L588" s="174"/>
      <c r="M588" s="180"/>
      <c r="T588" s="181"/>
      <c r="AT588" s="176" t="s">
        <v>182</v>
      </c>
      <c r="AU588" s="176" t="s">
        <v>113</v>
      </c>
      <c r="AV588" s="12" t="s">
        <v>113</v>
      </c>
      <c r="AW588" s="12" t="s">
        <v>31</v>
      </c>
      <c r="AX588" s="12" t="s">
        <v>77</v>
      </c>
      <c r="AY588" s="176" t="s">
        <v>174</v>
      </c>
    </row>
    <row r="589" spans="2:51" s="12" customFormat="1">
      <c r="B589" s="174"/>
      <c r="D589" s="175" t="s">
        <v>182</v>
      </c>
      <c r="E589" s="176" t="s">
        <v>1</v>
      </c>
      <c r="F589" s="177" t="s">
        <v>309</v>
      </c>
      <c r="H589" s="178">
        <v>-0.36</v>
      </c>
      <c r="I589" s="179"/>
      <c r="L589" s="174"/>
      <c r="M589" s="180"/>
      <c r="T589" s="181"/>
      <c r="AT589" s="176" t="s">
        <v>182</v>
      </c>
      <c r="AU589" s="176" t="s">
        <v>113</v>
      </c>
      <c r="AV589" s="12" t="s">
        <v>113</v>
      </c>
      <c r="AW589" s="12" t="s">
        <v>31</v>
      </c>
      <c r="AX589" s="12" t="s">
        <v>77</v>
      </c>
      <c r="AY589" s="176" t="s">
        <v>174</v>
      </c>
    </row>
    <row r="590" spans="2:51" s="12" customFormat="1">
      <c r="B590" s="174"/>
      <c r="D590" s="175" t="s">
        <v>182</v>
      </c>
      <c r="E590" s="176" t="s">
        <v>1</v>
      </c>
      <c r="F590" s="177" t="s">
        <v>310</v>
      </c>
      <c r="H590" s="178">
        <v>0.36</v>
      </c>
      <c r="I590" s="179"/>
      <c r="L590" s="174"/>
      <c r="M590" s="180"/>
      <c r="T590" s="181"/>
      <c r="AT590" s="176" t="s">
        <v>182</v>
      </c>
      <c r="AU590" s="176" t="s">
        <v>113</v>
      </c>
      <c r="AV590" s="12" t="s">
        <v>113</v>
      </c>
      <c r="AW590" s="12" t="s">
        <v>31</v>
      </c>
      <c r="AX590" s="12" t="s">
        <v>77</v>
      </c>
      <c r="AY590" s="176" t="s">
        <v>174</v>
      </c>
    </row>
    <row r="591" spans="2:51" s="14" customFormat="1">
      <c r="B591" s="189"/>
      <c r="D591" s="175" t="s">
        <v>182</v>
      </c>
      <c r="E591" s="190" t="s">
        <v>1</v>
      </c>
      <c r="F591" s="191" t="s">
        <v>263</v>
      </c>
      <c r="H591" s="190" t="s">
        <v>1</v>
      </c>
      <c r="I591" s="192"/>
      <c r="L591" s="189"/>
      <c r="M591" s="193"/>
      <c r="T591" s="194"/>
      <c r="AT591" s="190" t="s">
        <v>182</v>
      </c>
      <c r="AU591" s="190" t="s">
        <v>113</v>
      </c>
      <c r="AV591" s="14" t="s">
        <v>85</v>
      </c>
      <c r="AW591" s="14" t="s">
        <v>31</v>
      </c>
      <c r="AX591" s="14" t="s">
        <v>77</v>
      </c>
      <c r="AY591" s="190" t="s">
        <v>174</v>
      </c>
    </row>
    <row r="592" spans="2:51" s="14" customFormat="1">
      <c r="B592" s="189"/>
      <c r="D592" s="175" t="s">
        <v>182</v>
      </c>
      <c r="E592" s="190" t="s">
        <v>1</v>
      </c>
      <c r="F592" s="191" t="s">
        <v>229</v>
      </c>
      <c r="H592" s="190" t="s">
        <v>1</v>
      </c>
      <c r="I592" s="192"/>
      <c r="L592" s="189"/>
      <c r="M592" s="193"/>
      <c r="T592" s="194"/>
      <c r="AT592" s="190" t="s">
        <v>182</v>
      </c>
      <c r="AU592" s="190" t="s">
        <v>113</v>
      </c>
      <c r="AV592" s="14" t="s">
        <v>85</v>
      </c>
      <c r="AW592" s="14" t="s">
        <v>31</v>
      </c>
      <c r="AX592" s="14" t="s">
        <v>77</v>
      </c>
      <c r="AY592" s="190" t="s">
        <v>174</v>
      </c>
    </row>
    <row r="593" spans="2:65" s="12" customFormat="1">
      <c r="B593" s="174"/>
      <c r="D593" s="175" t="s">
        <v>182</v>
      </c>
      <c r="E593" s="176" t="s">
        <v>1</v>
      </c>
      <c r="F593" s="177" t="s">
        <v>311</v>
      </c>
      <c r="H593" s="178">
        <v>33.06</v>
      </c>
      <c r="I593" s="179"/>
      <c r="L593" s="174"/>
      <c r="M593" s="180"/>
      <c r="T593" s="181"/>
      <c r="AT593" s="176" t="s">
        <v>182</v>
      </c>
      <c r="AU593" s="176" t="s">
        <v>113</v>
      </c>
      <c r="AV593" s="12" t="s">
        <v>113</v>
      </c>
      <c r="AW593" s="12" t="s">
        <v>31</v>
      </c>
      <c r="AX593" s="12" t="s">
        <v>77</v>
      </c>
      <c r="AY593" s="176" t="s">
        <v>174</v>
      </c>
    </row>
    <row r="594" spans="2:65" s="12" customFormat="1">
      <c r="B594" s="174"/>
      <c r="D594" s="175" t="s">
        <v>182</v>
      </c>
      <c r="E594" s="176" t="s">
        <v>1</v>
      </c>
      <c r="F594" s="177" t="s">
        <v>312</v>
      </c>
      <c r="H594" s="178">
        <v>-0.99</v>
      </c>
      <c r="I594" s="179"/>
      <c r="L594" s="174"/>
      <c r="M594" s="180"/>
      <c r="T594" s="181"/>
      <c r="AT594" s="176" t="s">
        <v>182</v>
      </c>
      <c r="AU594" s="176" t="s">
        <v>113</v>
      </c>
      <c r="AV594" s="12" t="s">
        <v>113</v>
      </c>
      <c r="AW594" s="12" t="s">
        <v>31</v>
      </c>
      <c r="AX594" s="12" t="s">
        <v>77</v>
      </c>
      <c r="AY594" s="176" t="s">
        <v>174</v>
      </c>
    </row>
    <row r="595" spans="2:65" s="12" customFormat="1">
      <c r="B595" s="174"/>
      <c r="D595" s="175" t="s">
        <v>182</v>
      </c>
      <c r="E595" s="176" t="s">
        <v>1</v>
      </c>
      <c r="F595" s="177" t="s">
        <v>313</v>
      </c>
      <c r="H595" s="178">
        <v>-0.56000000000000005</v>
      </c>
      <c r="I595" s="179"/>
      <c r="L595" s="174"/>
      <c r="M595" s="180"/>
      <c r="T595" s="181"/>
      <c r="AT595" s="176" t="s">
        <v>182</v>
      </c>
      <c r="AU595" s="176" t="s">
        <v>113</v>
      </c>
      <c r="AV595" s="12" t="s">
        <v>113</v>
      </c>
      <c r="AW595" s="12" t="s">
        <v>31</v>
      </c>
      <c r="AX595" s="12" t="s">
        <v>77</v>
      </c>
      <c r="AY595" s="176" t="s">
        <v>174</v>
      </c>
    </row>
    <row r="596" spans="2:65" s="12" customFormat="1">
      <c r="B596" s="174"/>
      <c r="D596" s="175" t="s">
        <v>182</v>
      </c>
      <c r="E596" s="176" t="s">
        <v>1</v>
      </c>
      <c r="F596" s="177" t="s">
        <v>314</v>
      </c>
      <c r="H596" s="178">
        <v>-0.36</v>
      </c>
      <c r="I596" s="179"/>
      <c r="L596" s="174"/>
      <c r="M596" s="180"/>
      <c r="T596" s="181"/>
      <c r="AT596" s="176" t="s">
        <v>182</v>
      </c>
      <c r="AU596" s="176" t="s">
        <v>113</v>
      </c>
      <c r="AV596" s="12" t="s">
        <v>113</v>
      </c>
      <c r="AW596" s="12" t="s">
        <v>31</v>
      </c>
      <c r="AX596" s="12" t="s">
        <v>77</v>
      </c>
      <c r="AY596" s="176" t="s">
        <v>174</v>
      </c>
    </row>
    <row r="597" spans="2:65" s="12" customFormat="1">
      <c r="B597" s="174"/>
      <c r="D597" s="175" t="s">
        <v>182</v>
      </c>
      <c r="E597" s="176" t="s">
        <v>1</v>
      </c>
      <c r="F597" s="177" t="s">
        <v>310</v>
      </c>
      <c r="H597" s="178">
        <v>0.36</v>
      </c>
      <c r="I597" s="179"/>
      <c r="L597" s="174"/>
      <c r="M597" s="180"/>
      <c r="T597" s="181"/>
      <c r="AT597" s="176" t="s">
        <v>182</v>
      </c>
      <c r="AU597" s="176" t="s">
        <v>113</v>
      </c>
      <c r="AV597" s="12" t="s">
        <v>113</v>
      </c>
      <c r="AW597" s="12" t="s">
        <v>31</v>
      </c>
      <c r="AX597" s="12" t="s">
        <v>77</v>
      </c>
      <c r="AY597" s="176" t="s">
        <v>174</v>
      </c>
    </row>
    <row r="598" spans="2:65" s="12" customFormat="1">
      <c r="B598" s="174"/>
      <c r="D598" s="175" t="s">
        <v>182</v>
      </c>
      <c r="E598" s="176" t="s">
        <v>1</v>
      </c>
      <c r="F598" s="177" t="s">
        <v>315</v>
      </c>
      <c r="H598" s="178">
        <v>-3.8159999999999998</v>
      </c>
      <c r="I598" s="179"/>
      <c r="L598" s="174"/>
      <c r="M598" s="180"/>
      <c r="T598" s="181"/>
      <c r="AT598" s="176" t="s">
        <v>182</v>
      </c>
      <c r="AU598" s="176" t="s">
        <v>113</v>
      </c>
      <c r="AV598" s="12" t="s">
        <v>113</v>
      </c>
      <c r="AW598" s="12" t="s">
        <v>31</v>
      </c>
      <c r="AX598" s="12" t="s">
        <v>77</v>
      </c>
      <c r="AY598" s="176" t="s">
        <v>174</v>
      </c>
    </row>
    <row r="599" spans="2:65" s="12" customFormat="1">
      <c r="B599" s="174"/>
      <c r="D599" s="175" t="s">
        <v>182</v>
      </c>
      <c r="E599" s="176" t="s">
        <v>1</v>
      </c>
      <c r="F599" s="177" t="s">
        <v>316</v>
      </c>
      <c r="H599" s="178">
        <v>1.1879999999999999</v>
      </c>
      <c r="I599" s="179"/>
      <c r="L599" s="174"/>
      <c r="M599" s="180"/>
      <c r="T599" s="181"/>
      <c r="AT599" s="176" t="s">
        <v>182</v>
      </c>
      <c r="AU599" s="176" t="s">
        <v>113</v>
      </c>
      <c r="AV599" s="12" t="s">
        <v>113</v>
      </c>
      <c r="AW599" s="12" t="s">
        <v>31</v>
      </c>
      <c r="AX599" s="12" t="s">
        <v>77</v>
      </c>
      <c r="AY599" s="176" t="s">
        <v>174</v>
      </c>
    </row>
    <row r="600" spans="2:65" s="14" customFormat="1">
      <c r="B600" s="189"/>
      <c r="D600" s="175" t="s">
        <v>182</v>
      </c>
      <c r="E600" s="190" t="s">
        <v>1</v>
      </c>
      <c r="F600" s="191" t="s">
        <v>317</v>
      </c>
      <c r="H600" s="190" t="s">
        <v>1</v>
      </c>
      <c r="I600" s="192"/>
      <c r="L600" s="189"/>
      <c r="M600" s="193"/>
      <c r="T600" s="194"/>
      <c r="AT600" s="190" t="s">
        <v>182</v>
      </c>
      <c r="AU600" s="190" t="s">
        <v>113</v>
      </c>
      <c r="AV600" s="14" t="s">
        <v>85</v>
      </c>
      <c r="AW600" s="14" t="s">
        <v>31</v>
      </c>
      <c r="AX600" s="14" t="s">
        <v>77</v>
      </c>
      <c r="AY600" s="190" t="s">
        <v>174</v>
      </c>
    </row>
    <row r="601" spans="2:65" s="14" customFormat="1">
      <c r="B601" s="189"/>
      <c r="D601" s="175" t="s">
        <v>182</v>
      </c>
      <c r="E601" s="190" t="s">
        <v>1</v>
      </c>
      <c r="F601" s="191" t="s">
        <v>318</v>
      </c>
      <c r="H601" s="190" t="s">
        <v>1</v>
      </c>
      <c r="I601" s="192"/>
      <c r="L601" s="189"/>
      <c r="M601" s="193"/>
      <c r="T601" s="194"/>
      <c r="AT601" s="190" t="s">
        <v>182</v>
      </c>
      <c r="AU601" s="190" t="s">
        <v>113</v>
      </c>
      <c r="AV601" s="14" t="s">
        <v>85</v>
      </c>
      <c r="AW601" s="14" t="s">
        <v>31</v>
      </c>
      <c r="AX601" s="14" t="s">
        <v>77</v>
      </c>
      <c r="AY601" s="190" t="s">
        <v>174</v>
      </c>
    </row>
    <row r="602" spans="2:65" s="12" customFormat="1">
      <c r="B602" s="174"/>
      <c r="D602" s="175" t="s">
        <v>182</v>
      </c>
      <c r="E602" s="176" t="s">
        <v>1</v>
      </c>
      <c r="F602" s="177" t="s">
        <v>319</v>
      </c>
      <c r="H602" s="178">
        <v>79.81</v>
      </c>
      <c r="I602" s="179"/>
      <c r="L602" s="174"/>
      <c r="M602" s="180"/>
      <c r="T602" s="181"/>
      <c r="AT602" s="176" t="s">
        <v>182</v>
      </c>
      <c r="AU602" s="176" t="s">
        <v>113</v>
      </c>
      <c r="AV602" s="12" t="s">
        <v>113</v>
      </c>
      <c r="AW602" s="12" t="s">
        <v>31</v>
      </c>
      <c r="AX602" s="12" t="s">
        <v>77</v>
      </c>
      <c r="AY602" s="176" t="s">
        <v>174</v>
      </c>
    </row>
    <row r="603" spans="2:65" s="12" customFormat="1">
      <c r="B603" s="174"/>
      <c r="D603" s="175" t="s">
        <v>182</v>
      </c>
      <c r="E603" s="176" t="s">
        <v>1</v>
      </c>
      <c r="F603" s="177" t="s">
        <v>320</v>
      </c>
      <c r="H603" s="178">
        <v>-13.073</v>
      </c>
      <c r="I603" s="179"/>
      <c r="L603" s="174"/>
      <c r="M603" s="180"/>
      <c r="T603" s="181"/>
      <c r="AT603" s="176" t="s">
        <v>182</v>
      </c>
      <c r="AU603" s="176" t="s">
        <v>113</v>
      </c>
      <c r="AV603" s="12" t="s">
        <v>113</v>
      </c>
      <c r="AW603" s="12" t="s">
        <v>31</v>
      </c>
      <c r="AX603" s="12" t="s">
        <v>77</v>
      </c>
      <c r="AY603" s="176" t="s">
        <v>174</v>
      </c>
    </row>
    <row r="604" spans="2:65" s="12" customFormat="1">
      <c r="B604" s="174"/>
      <c r="D604" s="175" t="s">
        <v>182</v>
      </c>
      <c r="E604" s="176" t="s">
        <v>1</v>
      </c>
      <c r="F604" s="177" t="s">
        <v>321</v>
      </c>
      <c r="H604" s="178">
        <v>2.6040000000000001</v>
      </c>
      <c r="I604" s="179"/>
      <c r="L604" s="174"/>
      <c r="M604" s="180"/>
      <c r="T604" s="181"/>
      <c r="AT604" s="176" t="s">
        <v>182</v>
      </c>
      <c r="AU604" s="176" t="s">
        <v>113</v>
      </c>
      <c r="AV604" s="12" t="s">
        <v>113</v>
      </c>
      <c r="AW604" s="12" t="s">
        <v>31</v>
      </c>
      <c r="AX604" s="12" t="s">
        <v>77</v>
      </c>
      <c r="AY604" s="176" t="s">
        <v>174</v>
      </c>
    </row>
    <row r="605" spans="2:65" s="13" customFormat="1">
      <c r="B605" s="182"/>
      <c r="D605" s="175" t="s">
        <v>182</v>
      </c>
      <c r="E605" s="183" t="s">
        <v>1</v>
      </c>
      <c r="F605" s="184" t="s">
        <v>185</v>
      </c>
      <c r="H605" s="185">
        <v>517.54700000000003</v>
      </c>
      <c r="I605" s="186"/>
      <c r="L605" s="182"/>
      <c r="M605" s="187"/>
      <c r="T605" s="188"/>
      <c r="AT605" s="183" t="s">
        <v>182</v>
      </c>
      <c r="AU605" s="183" t="s">
        <v>113</v>
      </c>
      <c r="AV605" s="13" t="s">
        <v>124</v>
      </c>
      <c r="AW605" s="13" t="s">
        <v>31</v>
      </c>
      <c r="AX605" s="13" t="s">
        <v>85</v>
      </c>
      <c r="AY605" s="183" t="s">
        <v>174</v>
      </c>
    </row>
    <row r="606" spans="2:65" s="1" customFormat="1" ht="37.700000000000003" customHeight="1">
      <c r="B606" s="34"/>
      <c r="C606" s="162" t="s">
        <v>508</v>
      </c>
      <c r="D606" s="162" t="s">
        <v>177</v>
      </c>
      <c r="E606" s="163" t="s">
        <v>509</v>
      </c>
      <c r="F606" s="164" t="s">
        <v>510</v>
      </c>
      <c r="G606" s="165" t="s">
        <v>180</v>
      </c>
      <c r="H606" s="166">
        <v>132.88999999999999</v>
      </c>
      <c r="I606" s="167"/>
      <c r="J606" s="168">
        <f>ROUND(I606*H606,2)</f>
        <v>0</v>
      </c>
      <c r="K606" s="169"/>
      <c r="L606" s="34"/>
      <c r="M606" s="170" t="s">
        <v>1</v>
      </c>
      <c r="N606" s="136" t="s">
        <v>43</v>
      </c>
      <c r="P606" s="171">
        <f>O606*H606</f>
        <v>0</v>
      </c>
      <c r="Q606" s="171">
        <v>0</v>
      </c>
      <c r="R606" s="171">
        <f>Q606*H606</f>
        <v>0</v>
      </c>
      <c r="S606" s="171">
        <v>6.8000000000000005E-2</v>
      </c>
      <c r="T606" s="172">
        <f>S606*H606</f>
        <v>9.0365199999999994</v>
      </c>
      <c r="AR606" s="173" t="s">
        <v>124</v>
      </c>
      <c r="AT606" s="173" t="s">
        <v>177</v>
      </c>
      <c r="AU606" s="173" t="s">
        <v>113</v>
      </c>
      <c r="AY606" s="17" t="s">
        <v>174</v>
      </c>
      <c r="BE606" s="99">
        <f>IF(N606="základná",J606,0)</f>
        <v>0</v>
      </c>
      <c r="BF606" s="99">
        <f>IF(N606="znížená",J606,0)</f>
        <v>0</v>
      </c>
      <c r="BG606" s="99">
        <f>IF(N606="zákl. prenesená",J606,0)</f>
        <v>0</v>
      </c>
      <c r="BH606" s="99">
        <f>IF(N606="zníž. prenesená",J606,0)</f>
        <v>0</v>
      </c>
      <c r="BI606" s="99">
        <f>IF(N606="nulová",J606,0)</f>
        <v>0</v>
      </c>
      <c r="BJ606" s="17" t="s">
        <v>113</v>
      </c>
      <c r="BK606" s="99">
        <f>ROUND(I606*H606,2)</f>
        <v>0</v>
      </c>
      <c r="BL606" s="17" t="s">
        <v>124</v>
      </c>
      <c r="BM606" s="173" t="s">
        <v>511</v>
      </c>
    </row>
    <row r="607" spans="2:65" s="12" customFormat="1">
      <c r="B607" s="174"/>
      <c r="D607" s="175" t="s">
        <v>182</v>
      </c>
      <c r="E607" s="176" t="s">
        <v>1</v>
      </c>
      <c r="F607" s="177" t="s">
        <v>512</v>
      </c>
      <c r="H607" s="178">
        <v>132.88999999999999</v>
      </c>
      <c r="I607" s="179"/>
      <c r="L607" s="174"/>
      <c r="M607" s="180"/>
      <c r="T607" s="181"/>
      <c r="AT607" s="176" t="s">
        <v>182</v>
      </c>
      <c r="AU607" s="176" t="s">
        <v>113</v>
      </c>
      <c r="AV607" s="12" t="s">
        <v>113</v>
      </c>
      <c r="AW607" s="12" t="s">
        <v>31</v>
      </c>
      <c r="AX607" s="12" t="s">
        <v>77</v>
      </c>
      <c r="AY607" s="176" t="s">
        <v>174</v>
      </c>
    </row>
    <row r="608" spans="2:65" s="13" customFormat="1">
      <c r="B608" s="182"/>
      <c r="D608" s="175" t="s">
        <v>182</v>
      </c>
      <c r="E608" s="183" t="s">
        <v>1</v>
      </c>
      <c r="F608" s="184" t="s">
        <v>185</v>
      </c>
      <c r="H608" s="185">
        <v>132.88999999999999</v>
      </c>
      <c r="I608" s="186"/>
      <c r="L608" s="182"/>
      <c r="M608" s="187"/>
      <c r="T608" s="188"/>
      <c r="AT608" s="183" t="s">
        <v>182</v>
      </c>
      <c r="AU608" s="183" t="s">
        <v>113</v>
      </c>
      <c r="AV608" s="13" t="s">
        <v>124</v>
      </c>
      <c r="AW608" s="13" t="s">
        <v>31</v>
      </c>
      <c r="AX608" s="13" t="s">
        <v>85</v>
      </c>
      <c r="AY608" s="183" t="s">
        <v>174</v>
      </c>
    </row>
    <row r="609" spans="2:65" s="1" customFormat="1" ht="21.75" customHeight="1">
      <c r="B609" s="34"/>
      <c r="C609" s="162" t="s">
        <v>377</v>
      </c>
      <c r="D609" s="162" t="s">
        <v>177</v>
      </c>
      <c r="E609" s="163" t="s">
        <v>513</v>
      </c>
      <c r="F609" s="164" t="s">
        <v>514</v>
      </c>
      <c r="G609" s="165" t="s">
        <v>515</v>
      </c>
      <c r="H609" s="166">
        <v>123.36499999999999</v>
      </c>
      <c r="I609" s="167"/>
      <c r="J609" s="168">
        <f>ROUND(I609*H609,2)</f>
        <v>0</v>
      </c>
      <c r="K609" s="169"/>
      <c r="L609" s="34"/>
      <c r="M609" s="170" t="s">
        <v>1</v>
      </c>
      <c r="N609" s="136" t="s">
        <v>43</v>
      </c>
      <c r="P609" s="171">
        <f>O609*H609</f>
        <v>0</v>
      </c>
      <c r="Q609" s="171">
        <v>0</v>
      </c>
      <c r="R609" s="171">
        <f>Q609*H609</f>
        <v>0</v>
      </c>
      <c r="S609" s="171">
        <v>0</v>
      </c>
      <c r="T609" s="172">
        <f>S609*H609</f>
        <v>0</v>
      </c>
      <c r="AR609" s="173" t="s">
        <v>124</v>
      </c>
      <c r="AT609" s="173" t="s">
        <v>177</v>
      </c>
      <c r="AU609" s="173" t="s">
        <v>113</v>
      </c>
      <c r="AY609" s="17" t="s">
        <v>174</v>
      </c>
      <c r="BE609" s="99">
        <f>IF(N609="základná",J609,0)</f>
        <v>0</v>
      </c>
      <c r="BF609" s="99">
        <f>IF(N609="znížená",J609,0)</f>
        <v>0</v>
      </c>
      <c r="BG609" s="99">
        <f>IF(N609="zákl. prenesená",J609,0)</f>
        <v>0</v>
      </c>
      <c r="BH609" s="99">
        <f>IF(N609="zníž. prenesená",J609,0)</f>
        <v>0</v>
      </c>
      <c r="BI609" s="99">
        <f>IF(N609="nulová",J609,0)</f>
        <v>0</v>
      </c>
      <c r="BJ609" s="17" t="s">
        <v>113</v>
      </c>
      <c r="BK609" s="99">
        <f>ROUND(I609*H609,2)</f>
        <v>0</v>
      </c>
      <c r="BL609" s="17" t="s">
        <v>124</v>
      </c>
      <c r="BM609" s="173" t="s">
        <v>516</v>
      </c>
    </row>
    <row r="610" spans="2:65" s="1" customFormat="1" ht="37.700000000000003" customHeight="1">
      <c r="B610" s="34"/>
      <c r="C610" s="162" t="s">
        <v>517</v>
      </c>
      <c r="D610" s="162" t="s">
        <v>177</v>
      </c>
      <c r="E610" s="163" t="s">
        <v>518</v>
      </c>
      <c r="F610" s="164" t="s">
        <v>519</v>
      </c>
      <c r="G610" s="165" t="s">
        <v>515</v>
      </c>
      <c r="H610" s="166">
        <v>1727.11</v>
      </c>
      <c r="I610" s="167"/>
      <c r="J610" s="168">
        <f>ROUND(I610*H610,2)</f>
        <v>0</v>
      </c>
      <c r="K610" s="169"/>
      <c r="L610" s="34"/>
      <c r="M610" s="170" t="s">
        <v>1</v>
      </c>
      <c r="N610" s="136" t="s">
        <v>43</v>
      </c>
      <c r="P610" s="171">
        <f>O610*H610</f>
        <v>0</v>
      </c>
      <c r="Q610" s="171">
        <v>0</v>
      </c>
      <c r="R610" s="171">
        <f>Q610*H610</f>
        <v>0</v>
      </c>
      <c r="S610" s="171">
        <v>0</v>
      </c>
      <c r="T610" s="172">
        <f>S610*H610</f>
        <v>0</v>
      </c>
      <c r="AR610" s="173" t="s">
        <v>124</v>
      </c>
      <c r="AT610" s="173" t="s">
        <v>177</v>
      </c>
      <c r="AU610" s="173" t="s">
        <v>113</v>
      </c>
      <c r="AY610" s="17" t="s">
        <v>174</v>
      </c>
      <c r="BE610" s="99">
        <f>IF(N610="základná",J610,0)</f>
        <v>0</v>
      </c>
      <c r="BF610" s="99">
        <f>IF(N610="znížená",J610,0)</f>
        <v>0</v>
      </c>
      <c r="BG610" s="99">
        <f>IF(N610="zákl. prenesená",J610,0)</f>
        <v>0</v>
      </c>
      <c r="BH610" s="99">
        <f>IF(N610="zníž. prenesená",J610,0)</f>
        <v>0</v>
      </c>
      <c r="BI610" s="99">
        <f>IF(N610="nulová",J610,0)</f>
        <v>0</v>
      </c>
      <c r="BJ610" s="17" t="s">
        <v>113</v>
      </c>
      <c r="BK610" s="99">
        <f>ROUND(I610*H610,2)</f>
        <v>0</v>
      </c>
      <c r="BL610" s="17" t="s">
        <v>124</v>
      </c>
      <c r="BM610" s="173" t="s">
        <v>520</v>
      </c>
    </row>
    <row r="611" spans="2:65" s="12" customFormat="1">
      <c r="B611" s="174"/>
      <c r="D611" s="175" t="s">
        <v>182</v>
      </c>
      <c r="F611" s="177" t="s">
        <v>521</v>
      </c>
      <c r="H611" s="178">
        <v>1727.11</v>
      </c>
      <c r="I611" s="179"/>
      <c r="L611" s="174"/>
      <c r="M611" s="180"/>
      <c r="T611" s="181"/>
      <c r="AT611" s="176" t="s">
        <v>182</v>
      </c>
      <c r="AU611" s="176" t="s">
        <v>113</v>
      </c>
      <c r="AV611" s="12" t="s">
        <v>113</v>
      </c>
      <c r="AW611" s="12" t="s">
        <v>4</v>
      </c>
      <c r="AX611" s="12" t="s">
        <v>85</v>
      </c>
      <c r="AY611" s="176" t="s">
        <v>174</v>
      </c>
    </row>
    <row r="612" spans="2:65" s="1" customFormat="1" ht="24.2" customHeight="1">
      <c r="B612" s="34"/>
      <c r="C612" s="162" t="s">
        <v>522</v>
      </c>
      <c r="D612" s="162" t="s">
        <v>177</v>
      </c>
      <c r="E612" s="163" t="s">
        <v>523</v>
      </c>
      <c r="F612" s="164" t="s">
        <v>524</v>
      </c>
      <c r="G612" s="165" t="s">
        <v>515</v>
      </c>
      <c r="H612" s="166">
        <v>123.36499999999999</v>
      </c>
      <c r="I612" s="167"/>
      <c r="J612" s="168">
        <f>ROUND(I612*H612,2)</f>
        <v>0</v>
      </c>
      <c r="K612" s="169"/>
      <c r="L612" s="34"/>
      <c r="M612" s="170" t="s">
        <v>1</v>
      </c>
      <c r="N612" s="136" t="s">
        <v>43</v>
      </c>
      <c r="P612" s="171">
        <f>O612*H612</f>
        <v>0</v>
      </c>
      <c r="Q612" s="171">
        <v>0</v>
      </c>
      <c r="R612" s="171">
        <f>Q612*H612</f>
        <v>0</v>
      </c>
      <c r="S612" s="171">
        <v>0</v>
      </c>
      <c r="T612" s="172">
        <f>S612*H612</f>
        <v>0</v>
      </c>
      <c r="AR612" s="173" t="s">
        <v>124</v>
      </c>
      <c r="AT612" s="173" t="s">
        <v>177</v>
      </c>
      <c r="AU612" s="173" t="s">
        <v>113</v>
      </c>
      <c r="AY612" s="17" t="s">
        <v>174</v>
      </c>
      <c r="BE612" s="99">
        <f>IF(N612="základná",J612,0)</f>
        <v>0</v>
      </c>
      <c r="BF612" s="99">
        <f>IF(N612="znížená",J612,0)</f>
        <v>0</v>
      </c>
      <c r="BG612" s="99">
        <f>IF(N612="zákl. prenesená",J612,0)</f>
        <v>0</v>
      </c>
      <c r="BH612" s="99">
        <f>IF(N612="zníž. prenesená",J612,0)</f>
        <v>0</v>
      </c>
      <c r="BI612" s="99">
        <f>IF(N612="nulová",J612,0)</f>
        <v>0</v>
      </c>
      <c r="BJ612" s="17" t="s">
        <v>113</v>
      </c>
      <c r="BK612" s="99">
        <f>ROUND(I612*H612,2)</f>
        <v>0</v>
      </c>
      <c r="BL612" s="17" t="s">
        <v>124</v>
      </c>
      <c r="BM612" s="173" t="s">
        <v>525</v>
      </c>
    </row>
    <row r="613" spans="2:65" s="1" customFormat="1" ht="24.2" customHeight="1">
      <c r="B613" s="34"/>
      <c r="C613" s="162" t="s">
        <v>526</v>
      </c>
      <c r="D613" s="162" t="s">
        <v>177</v>
      </c>
      <c r="E613" s="163" t="s">
        <v>527</v>
      </c>
      <c r="F613" s="164" t="s">
        <v>528</v>
      </c>
      <c r="G613" s="165" t="s">
        <v>515</v>
      </c>
      <c r="H613" s="166">
        <v>493.46</v>
      </c>
      <c r="I613" s="167"/>
      <c r="J613" s="168">
        <f>ROUND(I613*H613,2)</f>
        <v>0</v>
      </c>
      <c r="K613" s="169"/>
      <c r="L613" s="34"/>
      <c r="M613" s="170" t="s">
        <v>1</v>
      </c>
      <c r="N613" s="136" t="s">
        <v>43</v>
      </c>
      <c r="P613" s="171">
        <f>O613*H613</f>
        <v>0</v>
      </c>
      <c r="Q613" s="171">
        <v>0</v>
      </c>
      <c r="R613" s="171">
        <f>Q613*H613</f>
        <v>0</v>
      </c>
      <c r="S613" s="171">
        <v>0</v>
      </c>
      <c r="T613" s="172">
        <f>S613*H613</f>
        <v>0</v>
      </c>
      <c r="AR613" s="173" t="s">
        <v>124</v>
      </c>
      <c r="AT613" s="173" t="s">
        <v>177</v>
      </c>
      <c r="AU613" s="173" t="s">
        <v>113</v>
      </c>
      <c r="AY613" s="17" t="s">
        <v>174</v>
      </c>
      <c r="BE613" s="99">
        <f>IF(N613="základná",J613,0)</f>
        <v>0</v>
      </c>
      <c r="BF613" s="99">
        <f>IF(N613="znížená",J613,0)</f>
        <v>0</v>
      </c>
      <c r="BG613" s="99">
        <f>IF(N613="zákl. prenesená",J613,0)</f>
        <v>0</v>
      </c>
      <c r="BH613" s="99">
        <f>IF(N613="zníž. prenesená",J613,0)</f>
        <v>0</v>
      </c>
      <c r="BI613" s="99">
        <f>IF(N613="nulová",J613,0)</f>
        <v>0</v>
      </c>
      <c r="BJ613" s="17" t="s">
        <v>113</v>
      </c>
      <c r="BK613" s="99">
        <f>ROUND(I613*H613,2)</f>
        <v>0</v>
      </c>
      <c r="BL613" s="17" t="s">
        <v>124</v>
      </c>
      <c r="BM613" s="173" t="s">
        <v>529</v>
      </c>
    </row>
    <row r="614" spans="2:65" s="12" customFormat="1">
      <c r="B614" s="174"/>
      <c r="D614" s="175" t="s">
        <v>182</v>
      </c>
      <c r="F614" s="177" t="s">
        <v>530</v>
      </c>
      <c r="H614" s="178">
        <v>493.46</v>
      </c>
      <c r="I614" s="179"/>
      <c r="L614" s="174"/>
      <c r="M614" s="180"/>
      <c r="T614" s="181"/>
      <c r="AT614" s="176" t="s">
        <v>182</v>
      </c>
      <c r="AU614" s="176" t="s">
        <v>113</v>
      </c>
      <c r="AV614" s="12" t="s">
        <v>113</v>
      </c>
      <c r="AW614" s="12" t="s">
        <v>4</v>
      </c>
      <c r="AX614" s="12" t="s">
        <v>85</v>
      </c>
      <c r="AY614" s="176" t="s">
        <v>174</v>
      </c>
    </row>
    <row r="615" spans="2:65" s="1" customFormat="1" ht="24.2" customHeight="1">
      <c r="B615" s="34"/>
      <c r="C615" s="162" t="s">
        <v>531</v>
      </c>
      <c r="D615" s="162" t="s">
        <v>177</v>
      </c>
      <c r="E615" s="163" t="s">
        <v>532</v>
      </c>
      <c r="F615" s="164" t="s">
        <v>533</v>
      </c>
      <c r="G615" s="165" t="s">
        <v>515</v>
      </c>
      <c r="H615" s="166">
        <v>123.36499999999999</v>
      </c>
      <c r="I615" s="167"/>
      <c r="J615" s="168">
        <f>ROUND(I615*H615,2)</f>
        <v>0</v>
      </c>
      <c r="K615" s="169"/>
      <c r="L615" s="34"/>
      <c r="M615" s="170" t="s">
        <v>1</v>
      </c>
      <c r="N615" s="136" t="s">
        <v>43</v>
      </c>
      <c r="P615" s="171">
        <f>O615*H615</f>
        <v>0</v>
      </c>
      <c r="Q615" s="171">
        <v>0</v>
      </c>
      <c r="R615" s="171">
        <f>Q615*H615</f>
        <v>0</v>
      </c>
      <c r="S615" s="171">
        <v>0</v>
      </c>
      <c r="T615" s="172">
        <f>S615*H615</f>
        <v>0</v>
      </c>
      <c r="AR615" s="173" t="s">
        <v>124</v>
      </c>
      <c r="AT615" s="173" t="s">
        <v>177</v>
      </c>
      <c r="AU615" s="173" t="s">
        <v>113</v>
      </c>
      <c r="AY615" s="17" t="s">
        <v>174</v>
      </c>
      <c r="BE615" s="99">
        <f>IF(N615="základná",J615,0)</f>
        <v>0</v>
      </c>
      <c r="BF615" s="99">
        <f>IF(N615="znížená",J615,0)</f>
        <v>0</v>
      </c>
      <c r="BG615" s="99">
        <f>IF(N615="zákl. prenesená",J615,0)</f>
        <v>0</v>
      </c>
      <c r="BH615" s="99">
        <f>IF(N615="zníž. prenesená",J615,0)</f>
        <v>0</v>
      </c>
      <c r="BI615" s="99">
        <f>IF(N615="nulová",J615,0)</f>
        <v>0</v>
      </c>
      <c r="BJ615" s="17" t="s">
        <v>113</v>
      </c>
      <c r="BK615" s="99">
        <f>ROUND(I615*H615,2)</f>
        <v>0</v>
      </c>
      <c r="BL615" s="17" t="s">
        <v>124</v>
      </c>
      <c r="BM615" s="173" t="s">
        <v>534</v>
      </c>
    </row>
    <row r="616" spans="2:65" s="11" customFormat="1" ht="22.7" customHeight="1">
      <c r="B616" s="151"/>
      <c r="D616" s="152" t="s">
        <v>76</v>
      </c>
      <c r="E616" s="160" t="s">
        <v>535</v>
      </c>
      <c r="F616" s="160" t="s">
        <v>536</v>
      </c>
      <c r="I616" s="154"/>
      <c r="J616" s="161">
        <f>BK616</f>
        <v>0</v>
      </c>
      <c r="L616" s="151"/>
      <c r="M616" s="155"/>
      <c r="P616" s="156">
        <f>P617</f>
        <v>0</v>
      </c>
      <c r="R616" s="156">
        <f>R617</f>
        <v>0</v>
      </c>
      <c r="T616" s="157">
        <f>T617</f>
        <v>0</v>
      </c>
      <c r="AR616" s="152" t="s">
        <v>85</v>
      </c>
      <c r="AT616" s="158" t="s">
        <v>76</v>
      </c>
      <c r="AU616" s="158" t="s">
        <v>85</v>
      </c>
      <c r="AY616" s="152" t="s">
        <v>174</v>
      </c>
      <c r="BK616" s="159">
        <f>BK617</f>
        <v>0</v>
      </c>
    </row>
    <row r="617" spans="2:65" s="1" customFormat="1" ht="24.2" customHeight="1">
      <c r="B617" s="34"/>
      <c r="C617" s="162" t="s">
        <v>537</v>
      </c>
      <c r="D617" s="162" t="s">
        <v>177</v>
      </c>
      <c r="E617" s="163" t="s">
        <v>538</v>
      </c>
      <c r="F617" s="164" t="s">
        <v>539</v>
      </c>
      <c r="G617" s="165" t="s">
        <v>515</v>
      </c>
      <c r="H617" s="166">
        <v>14.388999999999999</v>
      </c>
      <c r="I617" s="167"/>
      <c r="J617" s="168">
        <f>ROUND(I617*H617,2)</f>
        <v>0</v>
      </c>
      <c r="K617" s="169"/>
      <c r="L617" s="34"/>
      <c r="M617" s="170" t="s">
        <v>1</v>
      </c>
      <c r="N617" s="136" t="s">
        <v>43</v>
      </c>
      <c r="P617" s="171">
        <f>O617*H617</f>
        <v>0</v>
      </c>
      <c r="Q617" s="171">
        <v>0</v>
      </c>
      <c r="R617" s="171">
        <f>Q617*H617</f>
        <v>0</v>
      </c>
      <c r="S617" s="171">
        <v>0</v>
      </c>
      <c r="T617" s="172">
        <f>S617*H617</f>
        <v>0</v>
      </c>
      <c r="AR617" s="173" t="s">
        <v>124</v>
      </c>
      <c r="AT617" s="173" t="s">
        <v>177</v>
      </c>
      <c r="AU617" s="173" t="s">
        <v>113</v>
      </c>
      <c r="AY617" s="17" t="s">
        <v>174</v>
      </c>
      <c r="BE617" s="99">
        <f>IF(N617="základná",J617,0)</f>
        <v>0</v>
      </c>
      <c r="BF617" s="99">
        <f>IF(N617="znížená",J617,0)</f>
        <v>0</v>
      </c>
      <c r="BG617" s="99">
        <f>IF(N617="zákl. prenesená",J617,0)</f>
        <v>0</v>
      </c>
      <c r="BH617" s="99">
        <f>IF(N617="zníž. prenesená",J617,0)</f>
        <v>0</v>
      </c>
      <c r="BI617" s="99">
        <f>IF(N617="nulová",J617,0)</f>
        <v>0</v>
      </c>
      <c r="BJ617" s="17" t="s">
        <v>113</v>
      </c>
      <c r="BK617" s="99">
        <f>ROUND(I617*H617,2)</f>
        <v>0</v>
      </c>
      <c r="BL617" s="17" t="s">
        <v>124</v>
      </c>
      <c r="BM617" s="173" t="s">
        <v>540</v>
      </c>
    </row>
    <row r="618" spans="2:65" s="11" customFormat="1" ht="25.9" customHeight="1">
      <c r="B618" s="151"/>
      <c r="D618" s="152" t="s">
        <v>76</v>
      </c>
      <c r="E618" s="153" t="s">
        <v>541</v>
      </c>
      <c r="F618" s="153" t="s">
        <v>542</v>
      </c>
      <c r="I618" s="154"/>
      <c r="J618" s="134">
        <f>BK618</f>
        <v>0</v>
      </c>
      <c r="L618" s="151"/>
      <c r="M618" s="155"/>
      <c r="P618" s="156">
        <f>P619+P664+P675+P708+P720+P729+P744+P755+P767+P1078</f>
        <v>0</v>
      </c>
      <c r="R618" s="156">
        <f>R619+R664+R675+R708+R720+R729+R744+R755+R767+R1078</f>
        <v>23.485430510000004</v>
      </c>
      <c r="T618" s="157">
        <f>T619+T664+T675+T708+T720+T729+T744+T755+T767+T1078</f>
        <v>1.0378499999999999</v>
      </c>
      <c r="AR618" s="152" t="s">
        <v>113</v>
      </c>
      <c r="AT618" s="158" t="s">
        <v>76</v>
      </c>
      <c r="AU618" s="158" t="s">
        <v>77</v>
      </c>
      <c r="AY618" s="152" t="s">
        <v>174</v>
      </c>
      <c r="BK618" s="159">
        <f>BK619+BK664+BK675+BK708+BK720+BK729+BK744+BK755+BK767+BK1078</f>
        <v>0</v>
      </c>
    </row>
    <row r="619" spans="2:65" s="11" customFormat="1" ht="22.7" customHeight="1">
      <c r="B619" s="151"/>
      <c r="D619" s="152" t="s">
        <v>76</v>
      </c>
      <c r="E619" s="160" t="s">
        <v>543</v>
      </c>
      <c r="F619" s="160" t="s">
        <v>544</v>
      </c>
      <c r="I619" s="154"/>
      <c r="J619" s="161">
        <f>BK619</f>
        <v>0</v>
      </c>
      <c r="L619" s="151"/>
      <c r="M619" s="155"/>
      <c r="P619" s="156">
        <f>SUM(P620:P663)</f>
        <v>0</v>
      </c>
      <c r="R619" s="156">
        <f>SUM(R620:R663)</f>
        <v>5.9047995200000001</v>
      </c>
      <c r="T619" s="157">
        <f>SUM(T620:T663)</f>
        <v>0</v>
      </c>
      <c r="AR619" s="152" t="s">
        <v>113</v>
      </c>
      <c r="AT619" s="158" t="s">
        <v>76</v>
      </c>
      <c r="AU619" s="158" t="s">
        <v>85</v>
      </c>
      <c r="AY619" s="152" t="s">
        <v>174</v>
      </c>
      <c r="BK619" s="159">
        <f>SUM(BK620:BK663)</f>
        <v>0</v>
      </c>
    </row>
    <row r="620" spans="2:65" s="1" customFormat="1" ht="33" customHeight="1">
      <c r="B620" s="34"/>
      <c r="C620" s="162" t="s">
        <v>545</v>
      </c>
      <c r="D620" s="162" t="s">
        <v>177</v>
      </c>
      <c r="E620" s="163" t="s">
        <v>546</v>
      </c>
      <c r="F620" s="164" t="s">
        <v>547</v>
      </c>
      <c r="G620" s="165" t="s">
        <v>180</v>
      </c>
      <c r="H620" s="166">
        <v>19.260000000000002</v>
      </c>
      <c r="I620" s="167"/>
      <c r="J620" s="168">
        <f>ROUND(I620*H620,2)</f>
        <v>0</v>
      </c>
      <c r="K620" s="169"/>
      <c r="L620" s="34"/>
      <c r="M620" s="170" t="s">
        <v>1</v>
      </c>
      <c r="N620" s="136" t="s">
        <v>43</v>
      </c>
      <c r="P620" s="171">
        <f>O620*H620</f>
        <v>0</v>
      </c>
      <c r="Q620" s="171">
        <v>4.1829999999999999E-2</v>
      </c>
      <c r="R620" s="171">
        <f>Q620*H620</f>
        <v>0.80564580000000008</v>
      </c>
      <c r="S620" s="171">
        <v>0</v>
      </c>
      <c r="T620" s="172">
        <f>S620*H620</f>
        <v>0</v>
      </c>
      <c r="AR620" s="173" t="s">
        <v>373</v>
      </c>
      <c r="AT620" s="173" t="s">
        <v>177</v>
      </c>
      <c r="AU620" s="173" t="s">
        <v>113</v>
      </c>
      <c r="AY620" s="17" t="s">
        <v>174</v>
      </c>
      <c r="BE620" s="99">
        <f>IF(N620="základná",J620,0)</f>
        <v>0</v>
      </c>
      <c r="BF620" s="99">
        <f>IF(N620="znížená",J620,0)</f>
        <v>0</v>
      </c>
      <c r="BG620" s="99">
        <f>IF(N620="zákl. prenesená",J620,0)</f>
        <v>0</v>
      </c>
      <c r="BH620" s="99">
        <f>IF(N620="zníž. prenesená",J620,0)</f>
        <v>0</v>
      </c>
      <c r="BI620" s="99">
        <f>IF(N620="nulová",J620,0)</f>
        <v>0</v>
      </c>
      <c r="BJ620" s="17" t="s">
        <v>113</v>
      </c>
      <c r="BK620" s="99">
        <f>ROUND(I620*H620,2)</f>
        <v>0</v>
      </c>
      <c r="BL620" s="17" t="s">
        <v>373</v>
      </c>
      <c r="BM620" s="173" t="s">
        <v>548</v>
      </c>
    </row>
    <row r="621" spans="2:65" s="12" customFormat="1">
      <c r="B621" s="174"/>
      <c r="D621" s="175" t="s">
        <v>182</v>
      </c>
      <c r="E621" s="176" t="s">
        <v>1</v>
      </c>
      <c r="F621" s="177" t="s">
        <v>549</v>
      </c>
      <c r="H621" s="178">
        <v>23.04</v>
      </c>
      <c r="I621" s="179"/>
      <c r="L621" s="174"/>
      <c r="M621" s="180"/>
      <c r="T621" s="181"/>
      <c r="AT621" s="176" t="s">
        <v>182</v>
      </c>
      <c r="AU621" s="176" t="s">
        <v>113</v>
      </c>
      <c r="AV621" s="12" t="s">
        <v>113</v>
      </c>
      <c r="AW621" s="12" t="s">
        <v>31</v>
      </c>
      <c r="AX621" s="12" t="s">
        <v>77</v>
      </c>
      <c r="AY621" s="176" t="s">
        <v>174</v>
      </c>
    </row>
    <row r="622" spans="2:65" s="12" customFormat="1">
      <c r="B622" s="174"/>
      <c r="D622" s="175" t="s">
        <v>182</v>
      </c>
      <c r="E622" s="176" t="s">
        <v>1</v>
      </c>
      <c r="F622" s="177" t="s">
        <v>550</v>
      </c>
      <c r="H622" s="178">
        <v>-3.78</v>
      </c>
      <c r="I622" s="179"/>
      <c r="L622" s="174"/>
      <c r="M622" s="180"/>
      <c r="T622" s="181"/>
      <c r="AT622" s="176" t="s">
        <v>182</v>
      </c>
      <c r="AU622" s="176" t="s">
        <v>113</v>
      </c>
      <c r="AV622" s="12" t="s">
        <v>113</v>
      </c>
      <c r="AW622" s="12" t="s">
        <v>31</v>
      </c>
      <c r="AX622" s="12" t="s">
        <v>77</v>
      </c>
      <c r="AY622" s="176" t="s">
        <v>174</v>
      </c>
    </row>
    <row r="623" spans="2:65" s="13" customFormat="1">
      <c r="B623" s="182"/>
      <c r="D623" s="175" t="s">
        <v>182</v>
      </c>
      <c r="E623" s="183" t="s">
        <v>1</v>
      </c>
      <c r="F623" s="184" t="s">
        <v>185</v>
      </c>
      <c r="H623" s="185">
        <v>19.260000000000002</v>
      </c>
      <c r="I623" s="186"/>
      <c r="L623" s="182"/>
      <c r="M623" s="187"/>
      <c r="T623" s="188"/>
      <c r="AT623" s="183" t="s">
        <v>182</v>
      </c>
      <c r="AU623" s="183" t="s">
        <v>113</v>
      </c>
      <c r="AV623" s="13" t="s">
        <v>124</v>
      </c>
      <c r="AW623" s="13" t="s">
        <v>31</v>
      </c>
      <c r="AX623" s="13" t="s">
        <v>85</v>
      </c>
      <c r="AY623" s="183" t="s">
        <v>174</v>
      </c>
    </row>
    <row r="624" spans="2:65" s="14" customFormat="1" ht="33.75">
      <c r="B624" s="189"/>
      <c r="D624" s="175" t="s">
        <v>182</v>
      </c>
      <c r="E624" s="190" t="s">
        <v>1</v>
      </c>
      <c r="F624" s="191" t="s">
        <v>551</v>
      </c>
      <c r="H624" s="190" t="s">
        <v>1</v>
      </c>
      <c r="I624" s="192"/>
      <c r="L624" s="189"/>
      <c r="M624" s="193"/>
      <c r="T624" s="194"/>
      <c r="AT624" s="190" t="s">
        <v>182</v>
      </c>
      <c r="AU624" s="190" t="s">
        <v>113</v>
      </c>
      <c r="AV624" s="14" t="s">
        <v>85</v>
      </c>
      <c r="AW624" s="14" t="s">
        <v>31</v>
      </c>
      <c r="AX624" s="14" t="s">
        <v>77</v>
      </c>
      <c r="AY624" s="190" t="s">
        <v>174</v>
      </c>
    </row>
    <row r="625" spans="2:65" s="1" customFormat="1" ht="37.700000000000003" customHeight="1">
      <c r="B625" s="34"/>
      <c r="C625" s="162" t="s">
        <v>552</v>
      </c>
      <c r="D625" s="162" t="s">
        <v>177</v>
      </c>
      <c r="E625" s="163" t="s">
        <v>553</v>
      </c>
      <c r="F625" s="164" t="s">
        <v>554</v>
      </c>
      <c r="G625" s="165" t="s">
        <v>180</v>
      </c>
      <c r="H625" s="166">
        <v>15.023</v>
      </c>
      <c r="I625" s="167"/>
      <c r="J625" s="168">
        <f>ROUND(I625*H625,2)</f>
        <v>0</v>
      </c>
      <c r="K625" s="169"/>
      <c r="L625" s="34"/>
      <c r="M625" s="170" t="s">
        <v>1</v>
      </c>
      <c r="N625" s="136" t="s">
        <v>43</v>
      </c>
      <c r="P625" s="171">
        <f>O625*H625</f>
        <v>0</v>
      </c>
      <c r="Q625" s="171">
        <v>4.1829999999999999E-2</v>
      </c>
      <c r="R625" s="171">
        <f>Q625*H625</f>
        <v>0.62841208999999998</v>
      </c>
      <c r="S625" s="171">
        <v>0</v>
      </c>
      <c r="T625" s="172">
        <f>S625*H625</f>
        <v>0</v>
      </c>
      <c r="AR625" s="173" t="s">
        <v>373</v>
      </c>
      <c r="AT625" s="173" t="s">
        <v>177</v>
      </c>
      <c r="AU625" s="173" t="s">
        <v>113</v>
      </c>
      <c r="AY625" s="17" t="s">
        <v>174</v>
      </c>
      <c r="BE625" s="99">
        <f>IF(N625="základná",J625,0)</f>
        <v>0</v>
      </c>
      <c r="BF625" s="99">
        <f>IF(N625="znížená",J625,0)</f>
        <v>0</v>
      </c>
      <c r="BG625" s="99">
        <f>IF(N625="zákl. prenesená",J625,0)</f>
        <v>0</v>
      </c>
      <c r="BH625" s="99">
        <f>IF(N625="zníž. prenesená",J625,0)</f>
        <v>0</v>
      </c>
      <c r="BI625" s="99">
        <f>IF(N625="nulová",J625,0)</f>
        <v>0</v>
      </c>
      <c r="BJ625" s="17" t="s">
        <v>113</v>
      </c>
      <c r="BK625" s="99">
        <f>ROUND(I625*H625,2)</f>
        <v>0</v>
      </c>
      <c r="BL625" s="17" t="s">
        <v>373</v>
      </c>
      <c r="BM625" s="173" t="s">
        <v>555</v>
      </c>
    </row>
    <row r="626" spans="2:65" s="14" customFormat="1">
      <c r="B626" s="189"/>
      <c r="D626" s="175" t="s">
        <v>182</v>
      </c>
      <c r="E626" s="190" t="s">
        <v>1</v>
      </c>
      <c r="F626" s="191" t="s">
        <v>556</v>
      </c>
      <c r="H626" s="190" t="s">
        <v>1</v>
      </c>
      <c r="I626" s="192"/>
      <c r="L626" s="189"/>
      <c r="M626" s="193"/>
      <c r="T626" s="194"/>
      <c r="AT626" s="190" t="s">
        <v>182</v>
      </c>
      <c r="AU626" s="190" t="s">
        <v>113</v>
      </c>
      <c r="AV626" s="14" t="s">
        <v>85</v>
      </c>
      <c r="AW626" s="14" t="s">
        <v>31</v>
      </c>
      <c r="AX626" s="14" t="s">
        <v>77</v>
      </c>
      <c r="AY626" s="190" t="s">
        <v>174</v>
      </c>
    </row>
    <row r="627" spans="2:65" s="12" customFormat="1">
      <c r="B627" s="174"/>
      <c r="D627" s="175" t="s">
        <v>182</v>
      </c>
      <c r="E627" s="176" t="s">
        <v>1</v>
      </c>
      <c r="F627" s="177" t="s">
        <v>557</v>
      </c>
      <c r="H627" s="178">
        <v>6.069</v>
      </c>
      <c r="I627" s="179"/>
      <c r="L627" s="174"/>
      <c r="M627" s="180"/>
      <c r="T627" s="181"/>
      <c r="AT627" s="176" t="s">
        <v>182</v>
      </c>
      <c r="AU627" s="176" t="s">
        <v>113</v>
      </c>
      <c r="AV627" s="12" t="s">
        <v>113</v>
      </c>
      <c r="AW627" s="12" t="s">
        <v>31</v>
      </c>
      <c r="AX627" s="12" t="s">
        <v>77</v>
      </c>
      <c r="AY627" s="176" t="s">
        <v>174</v>
      </c>
    </row>
    <row r="628" spans="2:65" s="14" customFormat="1">
      <c r="B628" s="189"/>
      <c r="D628" s="175" t="s">
        <v>182</v>
      </c>
      <c r="E628" s="190" t="s">
        <v>1</v>
      </c>
      <c r="F628" s="191" t="s">
        <v>558</v>
      </c>
      <c r="H628" s="190" t="s">
        <v>1</v>
      </c>
      <c r="I628" s="192"/>
      <c r="L628" s="189"/>
      <c r="M628" s="193"/>
      <c r="T628" s="194"/>
      <c r="AT628" s="190" t="s">
        <v>182</v>
      </c>
      <c r="AU628" s="190" t="s">
        <v>113</v>
      </c>
      <c r="AV628" s="14" t="s">
        <v>85</v>
      </c>
      <c r="AW628" s="14" t="s">
        <v>31</v>
      </c>
      <c r="AX628" s="14" t="s">
        <v>77</v>
      </c>
      <c r="AY628" s="190" t="s">
        <v>174</v>
      </c>
    </row>
    <row r="629" spans="2:65" s="12" customFormat="1">
      <c r="B629" s="174"/>
      <c r="D629" s="175" t="s">
        <v>182</v>
      </c>
      <c r="E629" s="176" t="s">
        <v>1</v>
      </c>
      <c r="F629" s="177" t="s">
        <v>559</v>
      </c>
      <c r="H629" s="178">
        <v>1.8029999999999999</v>
      </c>
      <c r="I629" s="179"/>
      <c r="L629" s="174"/>
      <c r="M629" s="180"/>
      <c r="T629" s="181"/>
      <c r="AT629" s="176" t="s">
        <v>182</v>
      </c>
      <c r="AU629" s="176" t="s">
        <v>113</v>
      </c>
      <c r="AV629" s="12" t="s">
        <v>113</v>
      </c>
      <c r="AW629" s="12" t="s">
        <v>31</v>
      </c>
      <c r="AX629" s="12" t="s">
        <v>77</v>
      </c>
      <c r="AY629" s="176" t="s">
        <v>174</v>
      </c>
    </row>
    <row r="630" spans="2:65" s="14" customFormat="1">
      <c r="B630" s="189"/>
      <c r="D630" s="175" t="s">
        <v>182</v>
      </c>
      <c r="E630" s="190" t="s">
        <v>1</v>
      </c>
      <c r="F630" s="191" t="s">
        <v>560</v>
      </c>
      <c r="H630" s="190" t="s">
        <v>1</v>
      </c>
      <c r="I630" s="192"/>
      <c r="L630" s="189"/>
      <c r="M630" s="193"/>
      <c r="T630" s="194"/>
      <c r="AT630" s="190" t="s">
        <v>182</v>
      </c>
      <c r="AU630" s="190" t="s">
        <v>113</v>
      </c>
      <c r="AV630" s="14" t="s">
        <v>85</v>
      </c>
      <c r="AW630" s="14" t="s">
        <v>31</v>
      </c>
      <c r="AX630" s="14" t="s">
        <v>77</v>
      </c>
      <c r="AY630" s="190" t="s">
        <v>174</v>
      </c>
    </row>
    <row r="631" spans="2:65" s="12" customFormat="1">
      <c r="B631" s="174"/>
      <c r="D631" s="175" t="s">
        <v>182</v>
      </c>
      <c r="E631" s="176" t="s">
        <v>1</v>
      </c>
      <c r="F631" s="177" t="s">
        <v>561</v>
      </c>
      <c r="H631" s="178">
        <v>7.1509999999999998</v>
      </c>
      <c r="I631" s="179"/>
      <c r="L631" s="174"/>
      <c r="M631" s="180"/>
      <c r="T631" s="181"/>
      <c r="AT631" s="176" t="s">
        <v>182</v>
      </c>
      <c r="AU631" s="176" t="s">
        <v>113</v>
      </c>
      <c r="AV631" s="12" t="s">
        <v>113</v>
      </c>
      <c r="AW631" s="12" t="s">
        <v>31</v>
      </c>
      <c r="AX631" s="12" t="s">
        <v>77</v>
      </c>
      <c r="AY631" s="176" t="s">
        <v>174</v>
      </c>
    </row>
    <row r="632" spans="2:65" s="13" customFormat="1">
      <c r="B632" s="182"/>
      <c r="D632" s="175" t="s">
        <v>182</v>
      </c>
      <c r="E632" s="183" t="s">
        <v>1</v>
      </c>
      <c r="F632" s="184" t="s">
        <v>185</v>
      </c>
      <c r="H632" s="185">
        <v>15.023</v>
      </c>
      <c r="I632" s="186"/>
      <c r="L632" s="182"/>
      <c r="M632" s="187"/>
      <c r="T632" s="188"/>
      <c r="AT632" s="183" t="s">
        <v>182</v>
      </c>
      <c r="AU632" s="183" t="s">
        <v>113</v>
      </c>
      <c r="AV632" s="13" t="s">
        <v>124</v>
      </c>
      <c r="AW632" s="13" t="s">
        <v>31</v>
      </c>
      <c r="AX632" s="13" t="s">
        <v>85</v>
      </c>
      <c r="AY632" s="183" t="s">
        <v>174</v>
      </c>
    </row>
    <row r="633" spans="2:65" s="14" customFormat="1" ht="33.75">
      <c r="B633" s="189"/>
      <c r="D633" s="175" t="s">
        <v>182</v>
      </c>
      <c r="E633" s="190" t="s">
        <v>1</v>
      </c>
      <c r="F633" s="191" t="s">
        <v>551</v>
      </c>
      <c r="H633" s="190" t="s">
        <v>1</v>
      </c>
      <c r="I633" s="192"/>
      <c r="L633" s="189"/>
      <c r="M633" s="193"/>
      <c r="T633" s="194"/>
      <c r="AT633" s="190" t="s">
        <v>182</v>
      </c>
      <c r="AU633" s="190" t="s">
        <v>113</v>
      </c>
      <c r="AV633" s="14" t="s">
        <v>85</v>
      </c>
      <c r="AW633" s="14" t="s">
        <v>31</v>
      </c>
      <c r="AX633" s="14" t="s">
        <v>77</v>
      </c>
      <c r="AY633" s="190" t="s">
        <v>174</v>
      </c>
    </row>
    <row r="634" spans="2:65" s="1" customFormat="1" ht="37.700000000000003" customHeight="1">
      <c r="B634" s="34"/>
      <c r="C634" s="162" t="s">
        <v>562</v>
      </c>
      <c r="D634" s="162" t="s">
        <v>177</v>
      </c>
      <c r="E634" s="163" t="s">
        <v>563</v>
      </c>
      <c r="F634" s="164" t="s">
        <v>564</v>
      </c>
      <c r="G634" s="165" t="s">
        <v>180</v>
      </c>
      <c r="H634" s="166">
        <v>5.7859999999999996</v>
      </c>
      <c r="I634" s="167"/>
      <c r="J634" s="168">
        <f>ROUND(I634*H634,2)</f>
        <v>0</v>
      </c>
      <c r="K634" s="169"/>
      <c r="L634" s="34"/>
      <c r="M634" s="170" t="s">
        <v>1</v>
      </c>
      <c r="N634" s="136" t="s">
        <v>43</v>
      </c>
      <c r="P634" s="171">
        <f>O634*H634</f>
        <v>0</v>
      </c>
      <c r="Q634" s="171">
        <v>4.1829999999999999E-2</v>
      </c>
      <c r="R634" s="171">
        <f>Q634*H634</f>
        <v>0.24202837999999999</v>
      </c>
      <c r="S634" s="171">
        <v>0</v>
      </c>
      <c r="T634" s="172">
        <f>S634*H634</f>
        <v>0</v>
      </c>
      <c r="AR634" s="173" t="s">
        <v>373</v>
      </c>
      <c r="AT634" s="173" t="s">
        <v>177</v>
      </c>
      <c r="AU634" s="173" t="s">
        <v>113</v>
      </c>
      <c r="AY634" s="17" t="s">
        <v>174</v>
      </c>
      <c r="BE634" s="99">
        <f>IF(N634="základná",J634,0)</f>
        <v>0</v>
      </c>
      <c r="BF634" s="99">
        <f>IF(N634="znížená",J634,0)</f>
        <v>0</v>
      </c>
      <c r="BG634" s="99">
        <f>IF(N634="zákl. prenesená",J634,0)</f>
        <v>0</v>
      </c>
      <c r="BH634" s="99">
        <f>IF(N634="zníž. prenesená",J634,0)</f>
        <v>0</v>
      </c>
      <c r="BI634" s="99">
        <f>IF(N634="nulová",J634,0)</f>
        <v>0</v>
      </c>
      <c r="BJ634" s="17" t="s">
        <v>113</v>
      </c>
      <c r="BK634" s="99">
        <f>ROUND(I634*H634,2)</f>
        <v>0</v>
      </c>
      <c r="BL634" s="17" t="s">
        <v>373</v>
      </c>
      <c r="BM634" s="173" t="s">
        <v>565</v>
      </c>
    </row>
    <row r="635" spans="2:65" s="14" customFormat="1">
      <c r="B635" s="189"/>
      <c r="D635" s="175" t="s">
        <v>182</v>
      </c>
      <c r="E635" s="190" t="s">
        <v>1</v>
      </c>
      <c r="F635" s="191" t="s">
        <v>566</v>
      </c>
      <c r="H635" s="190" t="s">
        <v>1</v>
      </c>
      <c r="I635" s="192"/>
      <c r="L635" s="189"/>
      <c r="M635" s="193"/>
      <c r="T635" s="194"/>
      <c r="AT635" s="190" t="s">
        <v>182</v>
      </c>
      <c r="AU635" s="190" t="s">
        <v>113</v>
      </c>
      <c r="AV635" s="14" t="s">
        <v>85</v>
      </c>
      <c r="AW635" s="14" t="s">
        <v>31</v>
      </c>
      <c r="AX635" s="14" t="s">
        <v>77</v>
      </c>
      <c r="AY635" s="190" t="s">
        <v>174</v>
      </c>
    </row>
    <row r="636" spans="2:65" s="12" customFormat="1">
      <c r="B636" s="174"/>
      <c r="D636" s="175" t="s">
        <v>182</v>
      </c>
      <c r="E636" s="176" t="s">
        <v>1</v>
      </c>
      <c r="F636" s="177" t="s">
        <v>567</v>
      </c>
      <c r="H636" s="178">
        <v>1.988</v>
      </c>
      <c r="I636" s="179"/>
      <c r="L636" s="174"/>
      <c r="M636" s="180"/>
      <c r="T636" s="181"/>
      <c r="AT636" s="176" t="s">
        <v>182</v>
      </c>
      <c r="AU636" s="176" t="s">
        <v>113</v>
      </c>
      <c r="AV636" s="12" t="s">
        <v>113</v>
      </c>
      <c r="AW636" s="12" t="s">
        <v>31</v>
      </c>
      <c r="AX636" s="12" t="s">
        <v>77</v>
      </c>
      <c r="AY636" s="176" t="s">
        <v>174</v>
      </c>
    </row>
    <row r="637" spans="2:65" s="14" customFormat="1">
      <c r="B637" s="189"/>
      <c r="D637" s="175" t="s">
        <v>182</v>
      </c>
      <c r="E637" s="190" t="s">
        <v>1</v>
      </c>
      <c r="F637" s="191" t="s">
        <v>568</v>
      </c>
      <c r="H637" s="190" t="s">
        <v>1</v>
      </c>
      <c r="I637" s="192"/>
      <c r="L637" s="189"/>
      <c r="M637" s="193"/>
      <c r="T637" s="194"/>
      <c r="AT637" s="190" t="s">
        <v>182</v>
      </c>
      <c r="AU637" s="190" t="s">
        <v>113</v>
      </c>
      <c r="AV637" s="14" t="s">
        <v>85</v>
      </c>
      <c r="AW637" s="14" t="s">
        <v>31</v>
      </c>
      <c r="AX637" s="14" t="s">
        <v>77</v>
      </c>
      <c r="AY637" s="190" t="s">
        <v>174</v>
      </c>
    </row>
    <row r="638" spans="2:65" s="12" customFormat="1">
      <c r="B638" s="174"/>
      <c r="D638" s="175" t="s">
        <v>182</v>
      </c>
      <c r="E638" s="176" t="s">
        <v>1</v>
      </c>
      <c r="F638" s="177" t="s">
        <v>569</v>
      </c>
      <c r="H638" s="178">
        <v>3.798</v>
      </c>
      <c r="I638" s="179"/>
      <c r="L638" s="174"/>
      <c r="M638" s="180"/>
      <c r="T638" s="181"/>
      <c r="AT638" s="176" t="s">
        <v>182</v>
      </c>
      <c r="AU638" s="176" t="s">
        <v>113</v>
      </c>
      <c r="AV638" s="12" t="s">
        <v>113</v>
      </c>
      <c r="AW638" s="12" t="s">
        <v>31</v>
      </c>
      <c r="AX638" s="12" t="s">
        <v>77</v>
      </c>
      <c r="AY638" s="176" t="s">
        <v>174</v>
      </c>
    </row>
    <row r="639" spans="2:65" s="13" customFormat="1">
      <c r="B639" s="182"/>
      <c r="D639" s="175" t="s">
        <v>182</v>
      </c>
      <c r="E639" s="183" t="s">
        <v>1</v>
      </c>
      <c r="F639" s="184" t="s">
        <v>185</v>
      </c>
      <c r="H639" s="185">
        <v>5.7859999999999996</v>
      </c>
      <c r="I639" s="186"/>
      <c r="L639" s="182"/>
      <c r="M639" s="187"/>
      <c r="T639" s="188"/>
      <c r="AT639" s="183" t="s">
        <v>182</v>
      </c>
      <c r="AU639" s="183" t="s">
        <v>113</v>
      </c>
      <c r="AV639" s="13" t="s">
        <v>124</v>
      </c>
      <c r="AW639" s="13" t="s">
        <v>31</v>
      </c>
      <c r="AX639" s="13" t="s">
        <v>85</v>
      </c>
      <c r="AY639" s="183" t="s">
        <v>174</v>
      </c>
    </row>
    <row r="640" spans="2:65" s="14" customFormat="1" ht="33.75">
      <c r="B640" s="189"/>
      <c r="D640" s="175" t="s">
        <v>182</v>
      </c>
      <c r="E640" s="190" t="s">
        <v>1</v>
      </c>
      <c r="F640" s="191" t="s">
        <v>551</v>
      </c>
      <c r="H640" s="190" t="s">
        <v>1</v>
      </c>
      <c r="I640" s="192"/>
      <c r="L640" s="189"/>
      <c r="M640" s="193"/>
      <c r="T640" s="194"/>
      <c r="AT640" s="190" t="s">
        <v>182</v>
      </c>
      <c r="AU640" s="190" t="s">
        <v>113</v>
      </c>
      <c r="AV640" s="14" t="s">
        <v>85</v>
      </c>
      <c r="AW640" s="14" t="s">
        <v>31</v>
      </c>
      <c r="AX640" s="14" t="s">
        <v>77</v>
      </c>
      <c r="AY640" s="190" t="s">
        <v>174</v>
      </c>
    </row>
    <row r="641" spans="2:65" s="1" customFormat="1" ht="33" customHeight="1">
      <c r="B641" s="34"/>
      <c r="C641" s="162" t="s">
        <v>570</v>
      </c>
      <c r="D641" s="162" t="s">
        <v>177</v>
      </c>
      <c r="E641" s="163" t="s">
        <v>571</v>
      </c>
      <c r="F641" s="164" t="s">
        <v>572</v>
      </c>
      <c r="G641" s="165" t="s">
        <v>180</v>
      </c>
      <c r="H641" s="166">
        <v>9.9</v>
      </c>
      <c r="I641" s="167"/>
      <c r="J641" s="168">
        <f>ROUND(I641*H641,2)</f>
        <v>0</v>
      </c>
      <c r="K641" s="169"/>
      <c r="L641" s="34"/>
      <c r="M641" s="170" t="s">
        <v>1</v>
      </c>
      <c r="N641" s="136" t="s">
        <v>43</v>
      </c>
      <c r="P641" s="171">
        <f>O641*H641</f>
        <v>0</v>
      </c>
      <c r="Q641" s="171">
        <v>4.2509999999999999E-2</v>
      </c>
      <c r="R641" s="171">
        <f>Q641*H641</f>
        <v>0.42084900000000003</v>
      </c>
      <c r="S641" s="171">
        <v>0</v>
      </c>
      <c r="T641" s="172">
        <f>S641*H641</f>
        <v>0</v>
      </c>
      <c r="AR641" s="173" t="s">
        <v>373</v>
      </c>
      <c r="AT641" s="173" t="s">
        <v>177</v>
      </c>
      <c r="AU641" s="173" t="s">
        <v>113</v>
      </c>
      <c r="AY641" s="17" t="s">
        <v>174</v>
      </c>
      <c r="BE641" s="99">
        <f>IF(N641="základná",J641,0)</f>
        <v>0</v>
      </c>
      <c r="BF641" s="99">
        <f>IF(N641="znížená",J641,0)</f>
        <v>0</v>
      </c>
      <c r="BG641" s="99">
        <f>IF(N641="zákl. prenesená",J641,0)</f>
        <v>0</v>
      </c>
      <c r="BH641" s="99">
        <f>IF(N641="zníž. prenesená",J641,0)</f>
        <v>0</v>
      </c>
      <c r="BI641" s="99">
        <f>IF(N641="nulová",J641,0)</f>
        <v>0</v>
      </c>
      <c r="BJ641" s="17" t="s">
        <v>113</v>
      </c>
      <c r="BK641" s="99">
        <f>ROUND(I641*H641,2)</f>
        <v>0</v>
      </c>
      <c r="BL641" s="17" t="s">
        <v>373</v>
      </c>
      <c r="BM641" s="173" t="s">
        <v>573</v>
      </c>
    </row>
    <row r="642" spans="2:65" s="12" customFormat="1">
      <c r="B642" s="174"/>
      <c r="D642" s="175" t="s">
        <v>182</v>
      </c>
      <c r="E642" s="176" t="s">
        <v>1</v>
      </c>
      <c r="F642" s="177" t="s">
        <v>574</v>
      </c>
      <c r="H642" s="178">
        <v>9.9</v>
      </c>
      <c r="I642" s="179"/>
      <c r="L642" s="174"/>
      <c r="M642" s="180"/>
      <c r="T642" s="181"/>
      <c r="AT642" s="176" t="s">
        <v>182</v>
      </c>
      <c r="AU642" s="176" t="s">
        <v>113</v>
      </c>
      <c r="AV642" s="12" t="s">
        <v>113</v>
      </c>
      <c r="AW642" s="12" t="s">
        <v>31</v>
      </c>
      <c r="AX642" s="12" t="s">
        <v>77</v>
      </c>
      <c r="AY642" s="176" t="s">
        <v>174</v>
      </c>
    </row>
    <row r="643" spans="2:65" s="13" customFormat="1">
      <c r="B643" s="182"/>
      <c r="D643" s="175" t="s">
        <v>182</v>
      </c>
      <c r="E643" s="183" t="s">
        <v>1</v>
      </c>
      <c r="F643" s="184" t="s">
        <v>185</v>
      </c>
      <c r="H643" s="185">
        <v>9.9</v>
      </c>
      <c r="I643" s="186"/>
      <c r="L643" s="182"/>
      <c r="M643" s="187"/>
      <c r="T643" s="188"/>
      <c r="AT643" s="183" t="s">
        <v>182</v>
      </c>
      <c r="AU643" s="183" t="s">
        <v>113</v>
      </c>
      <c r="AV643" s="13" t="s">
        <v>124</v>
      </c>
      <c r="AW643" s="13" t="s">
        <v>31</v>
      </c>
      <c r="AX643" s="13" t="s">
        <v>85</v>
      </c>
      <c r="AY643" s="183" t="s">
        <v>174</v>
      </c>
    </row>
    <row r="644" spans="2:65" s="14" customFormat="1" ht="33.75">
      <c r="B644" s="189"/>
      <c r="D644" s="175" t="s">
        <v>182</v>
      </c>
      <c r="E644" s="190" t="s">
        <v>1</v>
      </c>
      <c r="F644" s="191" t="s">
        <v>575</v>
      </c>
      <c r="H644" s="190" t="s">
        <v>1</v>
      </c>
      <c r="I644" s="192"/>
      <c r="L644" s="189"/>
      <c r="M644" s="193"/>
      <c r="T644" s="194"/>
      <c r="AT644" s="190" t="s">
        <v>182</v>
      </c>
      <c r="AU644" s="190" t="s">
        <v>113</v>
      </c>
      <c r="AV644" s="14" t="s">
        <v>85</v>
      </c>
      <c r="AW644" s="14" t="s">
        <v>31</v>
      </c>
      <c r="AX644" s="14" t="s">
        <v>77</v>
      </c>
      <c r="AY644" s="190" t="s">
        <v>174</v>
      </c>
    </row>
    <row r="645" spans="2:65" s="1" customFormat="1" ht="37.700000000000003" customHeight="1">
      <c r="B645" s="34"/>
      <c r="C645" s="162" t="s">
        <v>576</v>
      </c>
      <c r="D645" s="162" t="s">
        <v>177</v>
      </c>
      <c r="E645" s="163" t="s">
        <v>577</v>
      </c>
      <c r="F645" s="164" t="s">
        <v>578</v>
      </c>
      <c r="G645" s="165" t="s">
        <v>180</v>
      </c>
      <c r="H645" s="166">
        <v>6.9249999999999998</v>
      </c>
      <c r="I645" s="167"/>
      <c r="J645" s="168">
        <f>ROUND(I645*H645,2)</f>
        <v>0</v>
      </c>
      <c r="K645" s="169"/>
      <c r="L645" s="34"/>
      <c r="M645" s="170" t="s">
        <v>1</v>
      </c>
      <c r="N645" s="136" t="s">
        <v>43</v>
      </c>
      <c r="P645" s="171">
        <f>O645*H645</f>
        <v>0</v>
      </c>
      <c r="Q645" s="171">
        <v>4.3209999999999998E-2</v>
      </c>
      <c r="R645" s="171">
        <f>Q645*H645</f>
        <v>0.29922925</v>
      </c>
      <c r="S645" s="171">
        <v>0</v>
      </c>
      <c r="T645" s="172">
        <f>S645*H645</f>
        <v>0</v>
      </c>
      <c r="AR645" s="173" t="s">
        <v>373</v>
      </c>
      <c r="AT645" s="173" t="s">
        <v>177</v>
      </c>
      <c r="AU645" s="173" t="s">
        <v>113</v>
      </c>
      <c r="AY645" s="17" t="s">
        <v>174</v>
      </c>
      <c r="BE645" s="99">
        <f>IF(N645="základná",J645,0)</f>
        <v>0</v>
      </c>
      <c r="BF645" s="99">
        <f>IF(N645="znížená",J645,0)</f>
        <v>0</v>
      </c>
      <c r="BG645" s="99">
        <f>IF(N645="zákl. prenesená",J645,0)</f>
        <v>0</v>
      </c>
      <c r="BH645" s="99">
        <f>IF(N645="zníž. prenesená",J645,0)</f>
        <v>0</v>
      </c>
      <c r="BI645" s="99">
        <f>IF(N645="nulová",J645,0)</f>
        <v>0</v>
      </c>
      <c r="BJ645" s="17" t="s">
        <v>113</v>
      </c>
      <c r="BK645" s="99">
        <f>ROUND(I645*H645,2)</f>
        <v>0</v>
      </c>
      <c r="BL645" s="17" t="s">
        <v>373</v>
      </c>
      <c r="BM645" s="173" t="s">
        <v>579</v>
      </c>
    </row>
    <row r="646" spans="2:65" s="12" customFormat="1">
      <c r="B646" s="174"/>
      <c r="D646" s="175" t="s">
        <v>182</v>
      </c>
      <c r="E646" s="176" t="s">
        <v>1</v>
      </c>
      <c r="F646" s="177" t="s">
        <v>580</v>
      </c>
      <c r="H646" s="178">
        <v>6.9249999999999998</v>
      </c>
      <c r="I646" s="179"/>
      <c r="L646" s="174"/>
      <c r="M646" s="180"/>
      <c r="T646" s="181"/>
      <c r="AT646" s="176" t="s">
        <v>182</v>
      </c>
      <c r="AU646" s="176" t="s">
        <v>113</v>
      </c>
      <c r="AV646" s="12" t="s">
        <v>113</v>
      </c>
      <c r="AW646" s="12" t="s">
        <v>31</v>
      </c>
      <c r="AX646" s="12" t="s">
        <v>77</v>
      </c>
      <c r="AY646" s="176" t="s">
        <v>174</v>
      </c>
    </row>
    <row r="647" spans="2:65" s="13" customFormat="1">
      <c r="B647" s="182"/>
      <c r="D647" s="175" t="s">
        <v>182</v>
      </c>
      <c r="E647" s="183" t="s">
        <v>1</v>
      </c>
      <c r="F647" s="184" t="s">
        <v>185</v>
      </c>
      <c r="H647" s="185">
        <v>6.9249999999999998</v>
      </c>
      <c r="I647" s="186"/>
      <c r="L647" s="182"/>
      <c r="M647" s="187"/>
      <c r="T647" s="188"/>
      <c r="AT647" s="183" t="s">
        <v>182</v>
      </c>
      <c r="AU647" s="183" t="s">
        <v>113</v>
      </c>
      <c r="AV647" s="13" t="s">
        <v>124</v>
      </c>
      <c r="AW647" s="13" t="s">
        <v>31</v>
      </c>
      <c r="AX647" s="13" t="s">
        <v>85</v>
      </c>
      <c r="AY647" s="183" t="s">
        <v>174</v>
      </c>
    </row>
    <row r="648" spans="2:65" s="14" customFormat="1" ht="33.75">
      <c r="B648" s="189"/>
      <c r="D648" s="175" t="s">
        <v>182</v>
      </c>
      <c r="E648" s="190" t="s">
        <v>1</v>
      </c>
      <c r="F648" s="191" t="s">
        <v>581</v>
      </c>
      <c r="H648" s="190" t="s">
        <v>1</v>
      </c>
      <c r="I648" s="192"/>
      <c r="L648" s="189"/>
      <c r="M648" s="193"/>
      <c r="T648" s="194"/>
      <c r="AT648" s="190" t="s">
        <v>182</v>
      </c>
      <c r="AU648" s="190" t="s">
        <v>113</v>
      </c>
      <c r="AV648" s="14" t="s">
        <v>85</v>
      </c>
      <c r="AW648" s="14" t="s">
        <v>31</v>
      </c>
      <c r="AX648" s="14" t="s">
        <v>77</v>
      </c>
      <c r="AY648" s="190" t="s">
        <v>174</v>
      </c>
    </row>
    <row r="649" spans="2:65" s="1" customFormat="1" ht="37.700000000000003" customHeight="1">
      <c r="B649" s="34"/>
      <c r="C649" s="162" t="s">
        <v>582</v>
      </c>
      <c r="D649" s="162" t="s">
        <v>177</v>
      </c>
      <c r="E649" s="163" t="s">
        <v>583</v>
      </c>
      <c r="F649" s="164" t="s">
        <v>584</v>
      </c>
      <c r="G649" s="165" t="s">
        <v>180</v>
      </c>
      <c r="H649" s="166">
        <v>2</v>
      </c>
      <c r="I649" s="167"/>
      <c r="J649" s="168">
        <f>ROUND(I649*H649,2)</f>
        <v>0</v>
      </c>
      <c r="K649" s="169"/>
      <c r="L649" s="34"/>
      <c r="M649" s="170" t="s">
        <v>1</v>
      </c>
      <c r="N649" s="136" t="s">
        <v>43</v>
      </c>
      <c r="P649" s="171">
        <f>O649*H649</f>
        <v>0</v>
      </c>
      <c r="Q649" s="171">
        <v>4.8750000000000002E-2</v>
      </c>
      <c r="R649" s="171">
        <f>Q649*H649</f>
        <v>9.7500000000000003E-2</v>
      </c>
      <c r="S649" s="171">
        <v>0</v>
      </c>
      <c r="T649" s="172">
        <f>S649*H649</f>
        <v>0</v>
      </c>
      <c r="AR649" s="173" t="s">
        <v>373</v>
      </c>
      <c r="AT649" s="173" t="s">
        <v>177</v>
      </c>
      <c r="AU649" s="173" t="s">
        <v>113</v>
      </c>
      <c r="AY649" s="17" t="s">
        <v>174</v>
      </c>
      <c r="BE649" s="99">
        <f>IF(N649="základná",J649,0)</f>
        <v>0</v>
      </c>
      <c r="BF649" s="99">
        <f>IF(N649="znížená",J649,0)</f>
        <v>0</v>
      </c>
      <c r="BG649" s="99">
        <f>IF(N649="zákl. prenesená",J649,0)</f>
        <v>0</v>
      </c>
      <c r="BH649" s="99">
        <f>IF(N649="zníž. prenesená",J649,0)</f>
        <v>0</v>
      </c>
      <c r="BI649" s="99">
        <f>IF(N649="nulová",J649,0)</f>
        <v>0</v>
      </c>
      <c r="BJ649" s="17" t="s">
        <v>113</v>
      </c>
      <c r="BK649" s="99">
        <f>ROUND(I649*H649,2)</f>
        <v>0</v>
      </c>
      <c r="BL649" s="17" t="s">
        <v>373</v>
      </c>
      <c r="BM649" s="173" t="s">
        <v>585</v>
      </c>
    </row>
    <row r="650" spans="2:65" s="14" customFormat="1">
      <c r="B650" s="189"/>
      <c r="D650" s="175" t="s">
        <v>182</v>
      </c>
      <c r="E650" s="190" t="s">
        <v>1</v>
      </c>
      <c r="F650" s="191" t="s">
        <v>586</v>
      </c>
      <c r="H650" s="190" t="s">
        <v>1</v>
      </c>
      <c r="I650" s="192"/>
      <c r="L650" s="189"/>
      <c r="M650" s="193"/>
      <c r="T650" s="194"/>
      <c r="AT650" s="190" t="s">
        <v>182</v>
      </c>
      <c r="AU650" s="190" t="s">
        <v>113</v>
      </c>
      <c r="AV650" s="14" t="s">
        <v>85</v>
      </c>
      <c r="AW650" s="14" t="s">
        <v>31</v>
      </c>
      <c r="AX650" s="14" t="s">
        <v>77</v>
      </c>
      <c r="AY650" s="190" t="s">
        <v>174</v>
      </c>
    </row>
    <row r="651" spans="2:65" s="12" customFormat="1">
      <c r="B651" s="174"/>
      <c r="D651" s="175" t="s">
        <v>182</v>
      </c>
      <c r="E651" s="176" t="s">
        <v>1</v>
      </c>
      <c r="F651" s="177" t="s">
        <v>189</v>
      </c>
      <c r="H651" s="178">
        <v>2</v>
      </c>
      <c r="I651" s="179"/>
      <c r="L651" s="174"/>
      <c r="M651" s="180"/>
      <c r="T651" s="181"/>
      <c r="AT651" s="176" t="s">
        <v>182</v>
      </c>
      <c r="AU651" s="176" t="s">
        <v>113</v>
      </c>
      <c r="AV651" s="12" t="s">
        <v>113</v>
      </c>
      <c r="AW651" s="12" t="s">
        <v>31</v>
      </c>
      <c r="AX651" s="12" t="s">
        <v>77</v>
      </c>
      <c r="AY651" s="176" t="s">
        <v>174</v>
      </c>
    </row>
    <row r="652" spans="2:65" s="13" customFormat="1">
      <c r="B652" s="182"/>
      <c r="D652" s="175" t="s">
        <v>182</v>
      </c>
      <c r="E652" s="183" t="s">
        <v>1</v>
      </c>
      <c r="F652" s="184" t="s">
        <v>185</v>
      </c>
      <c r="H652" s="185">
        <v>2</v>
      </c>
      <c r="I652" s="186"/>
      <c r="L652" s="182"/>
      <c r="M652" s="187"/>
      <c r="T652" s="188"/>
      <c r="AT652" s="183" t="s">
        <v>182</v>
      </c>
      <c r="AU652" s="183" t="s">
        <v>113</v>
      </c>
      <c r="AV652" s="13" t="s">
        <v>124</v>
      </c>
      <c r="AW652" s="13" t="s">
        <v>31</v>
      </c>
      <c r="AX652" s="13" t="s">
        <v>85</v>
      </c>
      <c r="AY652" s="183" t="s">
        <v>174</v>
      </c>
    </row>
    <row r="653" spans="2:65" s="14" customFormat="1" ht="33.75">
      <c r="B653" s="189"/>
      <c r="D653" s="175" t="s">
        <v>182</v>
      </c>
      <c r="E653" s="190" t="s">
        <v>1</v>
      </c>
      <c r="F653" s="191" t="s">
        <v>575</v>
      </c>
      <c r="H653" s="190" t="s">
        <v>1</v>
      </c>
      <c r="I653" s="192"/>
      <c r="L653" s="189"/>
      <c r="M653" s="193"/>
      <c r="T653" s="194"/>
      <c r="AT653" s="190" t="s">
        <v>182</v>
      </c>
      <c r="AU653" s="190" t="s">
        <v>113</v>
      </c>
      <c r="AV653" s="14" t="s">
        <v>85</v>
      </c>
      <c r="AW653" s="14" t="s">
        <v>31</v>
      </c>
      <c r="AX653" s="14" t="s">
        <v>77</v>
      </c>
      <c r="AY653" s="190" t="s">
        <v>174</v>
      </c>
    </row>
    <row r="654" spans="2:65" s="1" customFormat="1" ht="33" customHeight="1">
      <c r="B654" s="34"/>
      <c r="C654" s="162" t="s">
        <v>587</v>
      </c>
      <c r="D654" s="162" t="s">
        <v>177</v>
      </c>
      <c r="E654" s="163" t="s">
        <v>588</v>
      </c>
      <c r="F654" s="164" t="s">
        <v>589</v>
      </c>
      <c r="G654" s="165" t="s">
        <v>180</v>
      </c>
      <c r="H654" s="166">
        <v>220.7</v>
      </c>
      <c r="I654" s="167"/>
      <c r="J654" s="168">
        <f>ROUND(I654*H654,2)</f>
        <v>0</v>
      </c>
      <c r="K654" s="169"/>
      <c r="L654" s="34"/>
      <c r="M654" s="170" t="s">
        <v>1</v>
      </c>
      <c r="N654" s="136" t="s">
        <v>43</v>
      </c>
      <c r="P654" s="171">
        <f>O654*H654</f>
        <v>0</v>
      </c>
      <c r="Q654" s="171">
        <v>1.0290000000000001E-2</v>
      </c>
      <c r="R654" s="171">
        <f>Q654*H654</f>
        <v>2.2710029999999999</v>
      </c>
      <c r="S654" s="171">
        <v>0</v>
      </c>
      <c r="T654" s="172">
        <f>S654*H654</f>
        <v>0</v>
      </c>
      <c r="AR654" s="173" t="s">
        <v>373</v>
      </c>
      <c r="AT654" s="173" t="s">
        <v>177</v>
      </c>
      <c r="AU654" s="173" t="s">
        <v>113</v>
      </c>
      <c r="AY654" s="17" t="s">
        <v>174</v>
      </c>
      <c r="BE654" s="99">
        <f>IF(N654="základná",J654,0)</f>
        <v>0</v>
      </c>
      <c r="BF654" s="99">
        <f>IF(N654="znížená",J654,0)</f>
        <v>0</v>
      </c>
      <c r="BG654" s="99">
        <f>IF(N654="zákl. prenesená",J654,0)</f>
        <v>0</v>
      </c>
      <c r="BH654" s="99">
        <f>IF(N654="zníž. prenesená",J654,0)</f>
        <v>0</v>
      </c>
      <c r="BI654" s="99">
        <f>IF(N654="nulová",J654,0)</f>
        <v>0</v>
      </c>
      <c r="BJ654" s="17" t="s">
        <v>113</v>
      </c>
      <c r="BK654" s="99">
        <f>ROUND(I654*H654,2)</f>
        <v>0</v>
      </c>
      <c r="BL654" s="17" t="s">
        <v>373</v>
      </c>
      <c r="BM654" s="173" t="s">
        <v>590</v>
      </c>
    </row>
    <row r="655" spans="2:65" s="12" customFormat="1">
      <c r="B655" s="174"/>
      <c r="D655" s="175" t="s">
        <v>182</v>
      </c>
      <c r="E655" s="176" t="s">
        <v>1</v>
      </c>
      <c r="F655" s="177" t="s">
        <v>591</v>
      </c>
      <c r="H655" s="178">
        <v>220.7</v>
      </c>
      <c r="I655" s="179"/>
      <c r="L655" s="174"/>
      <c r="M655" s="180"/>
      <c r="T655" s="181"/>
      <c r="AT655" s="176" t="s">
        <v>182</v>
      </c>
      <c r="AU655" s="176" t="s">
        <v>113</v>
      </c>
      <c r="AV655" s="12" t="s">
        <v>113</v>
      </c>
      <c r="AW655" s="12" t="s">
        <v>31</v>
      </c>
      <c r="AX655" s="12" t="s">
        <v>77</v>
      </c>
      <c r="AY655" s="176" t="s">
        <v>174</v>
      </c>
    </row>
    <row r="656" spans="2:65" s="13" customFormat="1">
      <c r="B656" s="182"/>
      <c r="D656" s="175" t="s">
        <v>182</v>
      </c>
      <c r="E656" s="183" t="s">
        <v>1</v>
      </c>
      <c r="F656" s="184" t="s">
        <v>185</v>
      </c>
      <c r="H656" s="185">
        <v>220.7</v>
      </c>
      <c r="I656" s="186"/>
      <c r="L656" s="182"/>
      <c r="M656" s="187"/>
      <c r="T656" s="188"/>
      <c r="AT656" s="183" t="s">
        <v>182</v>
      </c>
      <c r="AU656" s="183" t="s">
        <v>113</v>
      </c>
      <c r="AV656" s="13" t="s">
        <v>124</v>
      </c>
      <c r="AW656" s="13" t="s">
        <v>31</v>
      </c>
      <c r="AX656" s="13" t="s">
        <v>85</v>
      </c>
      <c r="AY656" s="183" t="s">
        <v>174</v>
      </c>
    </row>
    <row r="657" spans="2:65" s="1" customFormat="1" ht="24.2" customHeight="1">
      <c r="B657" s="34"/>
      <c r="C657" s="162" t="s">
        <v>592</v>
      </c>
      <c r="D657" s="162" t="s">
        <v>177</v>
      </c>
      <c r="E657" s="163" t="s">
        <v>593</v>
      </c>
      <c r="F657" s="164" t="s">
        <v>594</v>
      </c>
      <c r="G657" s="165" t="s">
        <v>180</v>
      </c>
      <c r="H657" s="166">
        <v>102.8</v>
      </c>
      <c r="I657" s="167"/>
      <c r="J657" s="168">
        <f>ROUND(I657*H657,2)</f>
        <v>0</v>
      </c>
      <c r="K657" s="169"/>
      <c r="L657" s="34"/>
      <c r="M657" s="170" t="s">
        <v>1</v>
      </c>
      <c r="N657" s="136" t="s">
        <v>43</v>
      </c>
      <c r="P657" s="171">
        <f>O657*H657</f>
        <v>0</v>
      </c>
      <c r="Q657" s="171">
        <v>1.0290000000000001E-2</v>
      </c>
      <c r="R657" s="171">
        <f>Q657*H657</f>
        <v>1.057812</v>
      </c>
      <c r="S657" s="171">
        <v>0</v>
      </c>
      <c r="T657" s="172">
        <f>S657*H657</f>
        <v>0</v>
      </c>
      <c r="AR657" s="173" t="s">
        <v>373</v>
      </c>
      <c r="AT657" s="173" t="s">
        <v>177</v>
      </c>
      <c r="AU657" s="173" t="s">
        <v>113</v>
      </c>
      <c r="AY657" s="17" t="s">
        <v>174</v>
      </c>
      <c r="BE657" s="99">
        <f>IF(N657="základná",J657,0)</f>
        <v>0</v>
      </c>
      <c r="BF657" s="99">
        <f>IF(N657="znížená",J657,0)</f>
        <v>0</v>
      </c>
      <c r="BG657" s="99">
        <f>IF(N657="zákl. prenesená",J657,0)</f>
        <v>0</v>
      </c>
      <c r="BH657" s="99">
        <f>IF(N657="zníž. prenesená",J657,0)</f>
        <v>0</v>
      </c>
      <c r="BI657" s="99">
        <f>IF(N657="nulová",J657,0)</f>
        <v>0</v>
      </c>
      <c r="BJ657" s="17" t="s">
        <v>113</v>
      </c>
      <c r="BK657" s="99">
        <f>ROUND(I657*H657,2)</f>
        <v>0</v>
      </c>
      <c r="BL657" s="17" t="s">
        <v>373</v>
      </c>
      <c r="BM657" s="173" t="s">
        <v>595</v>
      </c>
    </row>
    <row r="658" spans="2:65" s="12" customFormat="1">
      <c r="B658" s="174"/>
      <c r="D658" s="175" t="s">
        <v>182</v>
      </c>
      <c r="E658" s="176" t="s">
        <v>1</v>
      </c>
      <c r="F658" s="177" t="s">
        <v>596</v>
      </c>
      <c r="H658" s="178">
        <v>102.8</v>
      </c>
      <c r="I658" s="179"/>
      <c r="L658" s="174"/>
      <c r="M658" s="180"/>
      <c r="T658" s="181"/>
      <c r="AT658" s="176" t="s">
        <v>182</v>
      </c>
      <c r="AU658" s="176" t="s">
        <v>113</v>
      </c>
      <c r="AV658" s="12" t="s">
        <v>113</v>
      </c>
      <c r="AW658" s="12" t="s">
        <v>31</v>
      </c>
      <c r="AX658" s="12" t="s">
        <v>77</v>
      </c>
      <c r="AY658" s="176" t="s">
        <v>174</v>
      </c>
    </row>
    <row r="659" spans="2:65" s="13" customFormat="1">
      <c r="B659" s="182"/>
      <c r="D659" s="175" t="s">
        <v>182</v>
      </c>
      <c r="E659" s="183" t="s">
        <v>1</v>
      </c>
      <c r="F659" s="184" t="s">
        <v>185</v>
      </c>
      <c r="H659" s="185">
        <v>102.8</v>
      </c>
      <c r="I659" s="186"/>
      <c r="L659" s="182"/>
      <c r="M659" s="187"/>
      <c r="T659" s="188"/>
      <c r="AT659" s="183" t="s">
        <v>182</v>
      </c>
      <c r="AU659" s="183" t="s">
        <v>113</v>
      </c>
      <c r="AV659" s="13" t="s">
        <v>124</v>
      </c>
      <c r="AW659" s="13" t="s">
        <v>31</v>
      </c>
      <c r="AX659" s="13" t="s">
        <v>85</v>
      </c>
      <c r="AY659" s="183" t="s">
        <v>174</v>
      </c>
    </row>
    <row r="660" spans="2:65" s="1" customFormat="1" ht="24.2" customHeight="1">
      <c r="B660" s="34"/>
      <c r="C660" s="162" t="s">
        <v>597</v>
      </c>
      <c r="D660" s="162" t="s">
        <v>177</v>
      </c>
      <c r="E660" s="163" t="s">
        <v>598</v>
      </c>
      <c r="F660" s="164" t="s">
        <v>599</v>
      </c>
      <c r="G660" s="165" t="s">
        <v>408</v>
      </c>
      <c r="H660" s="166">
        <v>8</v>
      </c>
      <c r="I660" s="167"/>
      <c r="J660" s="168">
        <f>ROUND(I660*H660,2)</f>
        <v>0</v>
      </c>
      <c r="K660" s="169"/>
      <c r="L660" s="34"/>
      <c r="M660" s="170" t="s">
        <v>1</v>
      </c>
      <c r="N660" s="136" t="s">
        <v>43</v>
      </c>
      <c r="P660" s="171">
        <f>O660*H660</f>
        <v>0</v>
      </c>
      <c r="Q660" s="171">
        <v>1.0290000000000001E-2</v>
      </c>
      <c r="R660" s="171">
        <f>Q660*H660</f>
        <v>8.2320000000000004E-2</v>
      </c>
      <c r="S660" s="171">
        <v>0</v>
      </c>
      <c r="T660" s="172">
        <f>S660*H660</f>
        <v>0</v>
      </c>
      <c r="AR660" s="173" t="s">
        <v>373</v>
      </c>
      <c r="AT660" s="173" t="s">
        <v>177</v>
      </c>
      <c r="AU660" s="173" t="s">
        <v>113</v>
      </c>
      <c r="AY660" s="17" t="s">
        <v>174</v>
      </c>
      <c r="BE660" s="99">
        <f>IF(N660="základná",J660,0)</f>
        <v>0</v>
      </c>
      <c r="BF660" s="99">
        <f>IF(N660="znížená",J660,0)</f>
        <v>0</v>
      </c>
      <c r="BG660" s="99">
        <f>IF(N660="zákl. prenesená",J660,0)</f>
        <v>0</v>
      </c>
      <c r="BH660" s="99">
        <f>IF(N660="zníž. prenesená",J660,0)</f>
        <v>0</v>
      </c>
      <c r="BI660" s="99">
        <f>IF(N660="nulová",J660,0)</f>
        <v>0</v>
      </c>
      <c r="BJ660" s="17" t="s">
        <v>113</v>
      </c>
      <c r="BK660" s="99">
        <f>ROUND(I660*H660,2)</f>
        <v>0</v>
      </c>
      <c r="BL660" s="17" t="s">
        <v>373</v>
      </c>
      <c r="BM660" s="173" t="s">
        <v>600</v>
      </c>
    </row>
    <row r="661" spans="2:65" s="12" customFormat="1">
      <c r="B661" s="174"/>
      <c r="D661" s="175" t="s">
        <v>182</v>
      </c>
      <c r="E661" s="176" t="s">
        <v>1</v>
      </c>
      <c r="F661" s="177" t="s">
        <v>601</v>
      </c>
      <c r="H661" s="178">
        <v>8</v>
      </c>
      <c r="I661" s="179"/>
      <c r="L661" s="174"/>
      <c r="M661" s="180"/>
      <c r="T661" s="181"/>
      <c r="AT661" s="176" t="s">
        <v>182</v>
      </c>
      <c r="AU661" s="176" t="s">
        <v>113</v>
      </c>
      <c r="AV661" s="12" t="s">
        <v>113</v>
      </c>
      <c r="AW661" s="12" t="s">
        <v>31</v>
      </c>
      <c r="AX661" s="12" t="s">
        <v>77</v>
      </c>
      <c r="AY661" s="176" t="s">
        <v>174</v>
      </c>
    </row>
    <row r="662" spans="2:65" s="13" customFormat="1">
      <c r="B662" s="182"/>
      <c r="D662" s="175" t="s">
        <v>182</v>
      </c>
      <c r="E662" s="183" t="s">
        <v>1</v>
      </c>
      <c r="F662" s="184" t="s">
        <v>185</v>
      </c>
      <c r="H662" s="185">
        <v>8</v>
      </c>
      <c r="I662" s="186"/>
      <c r="L662" s="182"/>
      <c r="M662" s="187"/>
      <c r="T662" s="188"/>
      <c r="AT662" s="183" t="s">
        <v>182</v>
      </c>
      <c r="AU662" s="183" t="s">
        <v>113</v>
      </c>
      <c r="AV662" s="13" t="s">
        <v>124</v>
      </c>
      <c r="AW662" s="13" t="s">
        <v>31</v>
      </c>
      <c r="AX662" s="13" t="s">
        <v>85</v>
      </c>
      <c r="AY662" s="183" t="s">
        <v>174</v>
      </c>
    </row>
    <row r="663" spans="2:65" s="1" customFormat="1" ht="24.2" customHeight="1">
      <c r="B663" s="34"/>
      <c r="C663" s="162" t="s">
        <v>602</v>
      </c>
      <c r="D663" s="162" t="s">
        <v>177</v>
      </c>
      <c r="E663" s="163" t="s">
        <v>603</v>
      </c>
      <c r="F663" s="164" t="s">
        <v>604</v>
      </c>
      <c r="G663" s="165" t="s">
        <v>605</v>
      </c>
      <c r="H663" s="166"/>
      <c r="I663" s="167"/>
      <c r="J663" s="168">
        <f>ROUND(I663*H663,2)</f>
        <v>0</v>
      </c>
      <c r="K663" s="169"/>
      <c r="L663" s="34"/>
      <c r="M663" s="170" t="s">
        <v>1</v>
      </c>
      <c r="N663" s="136" t="s">
        <v>43</v>
      </c>
      <c r="P663" s="171">
        <f>O663*H663</f>
        <v>0</v>
      </c>
      <c r="Q663" s="171">
        <v>0</v>
      </c>
      <c r="R663" s="171">
        <f>Q663*H663</f>
        <v>0</v>
      </c>
      <c r="S663" s="171">
        <v>0</v>
      </c>
      <c r="T663" s="172">
        <f>S663*H663</f>
        <v>0</v>
      </c>
      <c r="AR663" s="173" t="s">
        <v>373</v>
      </c>
      <c r="AT663" s="173" t="s">
        <v>177</v>
      </c>
      <c r="AU663" s="173" t="s">
        <v>113</v>
      </c>
      <c r="AY663" s="17" t="s">
        <v>174</v>
      </c>
      <c r="BE663" s="99">
        <f>IF(N663="základná",J663,0)</f>
        <v>0</v>
      </c>
      <c r="BF663" s="99">
        <f>IF(N663="znížená",J663,0)</f>
        <v>0</v>
      </c>
      <c r="BG663" s="99">
        <f>IF(N663="zákl. prenesená",J663,0)</f>
        <v>0</v>
      </c>
      <c r="BH663" s="99">
        <f>IF(N663="zníž. prenesená",J663,0)</f>
        <v>0</v>
      </c>
      <c r="BI663" s="99">
        <f>IF(N663="nulová",J663,0)</f>
        <v>0</v>
      </c>
      <c r="BJ663" s="17" t="s">
        <v>113</v>
      </c>
      <c r="BK663" s="99">
        <f>ROUND(I663*H663,2)</f>
        <v>0</v>
      </c>
      <c r="BL663" s="17" t="s">
        <v>373</v>
      </c>
      <c r="BM663" s="173" t="s">
        <v>606</v>
      </c>
    </row>
    <row r="664" spans="2:65" s="11" customFormat="1" ht="22.7" customHeight="1">
      <c r="B664" s="151"/>
      <c r="D664" s="152" t="s">
        <v>76</v>
      </c>
      <c r="E664" s="160" t="s">
        <v>607</v>
      </c>
      <c r="F664" s="160" t="s">
        <v>608</v>
      </c>
      <c r="I664" s="154"/>
      <c r="J664" s="161">
        <f>BK664</f>
        <v>0</v>
      </c>
      <c r="L664" s="151"/>
      <c r="M664" s="155"/>
      <c r="P664" s="156">
        <f>SUM(P665:P674)</f>
        <v>0</v>
      </c>
      <c r="R664" s="156">
        <f>SUM(R665:R674)</f>
        <v>2.5399999999999999E-4</v>
      </c>
      <c r="T664" s="157">
        <f>SUM(T665:T674)</f>
        <v>0</v>
      </c>
      <c r="AR664" s="152" t="s">
        <v>113</v>
      </c>
      <c r="AT664" s="158" t="s">
        <v>76</v>
      </c>
      <c r="AU664" s="158" t="s">
        <v>85</v>
      </c>
      <c r="AY664" s="152" t="s">
        <v>174</v>
      </c>
      <c r="BK664" s="159">
        <f>SUM(BK665:BK674)</f>
        <v>0</v>
      </c>
    </row>
    <row r="665" spans="2:65" s="1" customFormat="1" ht="62.85" customHeight="1">
      <c r="B665" s="34"/>
      <c r="C665" s="162" t="s">
        <v>609</v>
      </c>
      <c r="D665" s="162" t="s">
        <v>177</v>
      </c>
      <c r="E665" s="163" t="s">
        <v>610</v>
      </c>
      <c r="F665" s="164" t="s">
        <v>611</v>
      </c>
      <c r="G665" s="165" t="s">
        <v>408</v>
      </c>
      <c r="H665" s="166">
        <v>1</v>
      </c>
      <c r="I665" s="167"/>
      <c r="J665" s="168">
        <f t="shared" ref="J665:J674" si="5">ROUND(I665*H665,2)</f>
        <v>0</v>
      </c>
      <c r="K665" s="169"/>
      <c r="L665" s="34"/>
      <c r="M665" s="170" t="s">
        <v>1</v>
      </c>
      <c r="N665" s="136" t="s">
        <v>43</v>
      </c>
      <c r="P665" s="171">
        <f t="shared" ref="P665:P674" si="6">O665*H665</f>
        <v>0</v>
      </c>
      <c r="Q665" s="171">
        <v>3.0000000000000001E-5</v>
      </c>
      <c r="R665" s="171">
        <f t="shared" ref="R665:R674" si="7">Q665*H665</f>
        <v>3.0000000000000001E-5</v>
      </c>
      <c r="S665" s="171">
        <v>0</v>
      </c>
      <c r="T665" s="172">
        <f t="shared" ref="T665:T674" si="8">S665*H665</f>
        <v>0</v>
      </c>
      <c r="AR665" s="173" t="s">
        <v>373</v>
      </c>
      <c r="AT665" s="173" t="s">
        <v>177</v>
      </c>
      <c r="AU665" s="173" t="s">
        <v>113</v>
      </c>
      <c r="AY665" s="17" t="s">
        <v>174</v>
      </c>
      <c r="BE665" s="99">
        <f t="shared" ref="BE665:BE674" si="9">IF(N665="základná",J665,0)</f>
        <v>0</v>
      </c>
      <c r="BF665" s="99">
        <f t="shared" ref="BF665:BF674" si="10">IF(N665="znížená",J665,0)</f>
        <v>0</v>
      </c>
      <c r="BG665" s="99">
        <f t="shared" ref="BG665:BG674" si="11">IF(N665="zákl. prenesená",J665,0)</f>
        <v>0</v>
      </c>
      <c r="BH665" s="99">
        <f t="shared" ref="BH665:BH674" si="12">IF(N665="zníž. prenesená",J665,0)</f>
        <v>0</v>
      </c>
      <c r="BI665" s="99">
        <f t="shared" ref="BI665:BI674" si="13">IF(N665="nulová",J665,0)</f>
        <v>0</v>
      </c>
      <c r="BJ665" s="17" t="s">
        <v>113</v>
      </c>
      <c r="BK665" s="99">
        <f t="shared" ref="BK665:BK674" si="14">ROUND(I665*H665,2)</f>
        <v>0</v>
      </c>
      <c r="BL665" s="17" t="s">
        <v>373</v>
      </c>
      <c r="BM665" s="173" t="s">
        <v>612</v>
      </c>
    </row>
    <row r="666" spans="2:65" s="1" customFormat="1" ht="62.85" customHeight="1">
      <c r="B666" s="34"/>
      <c r="C666" s="162" t="s">
        <v>613</v>
      </c>
      <c r="D666" s="162" t="s">
        <v>177</v>
      </c>
      <c r="E666" s="163" t="s">
        <v>614</v>
      </c>
      <c r="F666" s="164" t="s">
        <v>615</v>
      </c>
      <c r="G666" s="165" t="s">
        <v>408</v>
      </c>
      <c r="H666" s="166">
        <v>1</v>
      </c>
      <c r="I666" s="167"/>
      <c r="J666" s="168">
        <f t="shared" si="5"/>
        <v>0</v>
      </c>
      <c r="K666" s="169"/>
      <c r="L666" s="34"/>
      <c r="M666" s="170" t="s">
        <v>1</v>
      </c>
      <c r="N666" s="136" t="s">
        <v>43</v>
      </c>
      <c r="P666" s="171">
        <f t="shared" si="6"/>
        <v>0</v>
      </c>
      <c r="Q666" s="171">
        <v>3.0000000000000001E-5</v>
      </c>
      <c r="R666" s="171">
        <f t="shared" si="7"/>
        <v>3.0000000000000001E-5</v>
      </c>
      <c r="S666" s="171">
        <v>0</v>
      </c>
      <c r="T666" s="172">
        <f t="shared" si="8"/>
        <v>0</v>
      </c>
      <c r="AR666" s="173" t="s">
        <v>373</v>
      </c>
      <c r="AT666" s="173" t="s">
        <v>177</v>
      </c>
      <c r="AU666" s="173" t="s">
        <v>113</v>
      </c>
      <c r="AY666" s="17" t="s">
        <v>174</v>
      </c>
      <c r="BE666" s="99">
        <f t="shared" si="9"/>
        <v>0</v>
      </c>
      <c r="BF666" s="99">
        <f t="shared" si="10"/>
        <v>0</v>
      </c>
      <c r="BG666" s="99">
        <f t="shared" si="11"/>
        <v>0</v>
      </c>
      <c r="BH666" s="99">
        <f t="shared" si="12"/>
        <v>0</v>
      </c>
      <c r="BI666" s="99">
        <f t="shared" si="13"/>
        <v>0</v>
      </c>
      <c r="BJ666" s="17" t="s">
        <v>113</v>
      </c>
      <c r="BK666" s="99">
        <f t="shared" si="14"/>
        <v>0</v>
      </c>
      <c r="BL666" s="17" t="s">
        <v>373</v>
      </c>
      <c r="BM666" s="173" t="s">
        <v>616</v>
      </c>
    </row>
    <row r="667" spans="2:65" s="1" customFormat="1" ht="62.85" customHeight="1">
      <c r="B667" s="34"/>
      <c r="C667" s="162" t="s">
        <v>617</v>
      </c>
      <c r="D667" s="162" t="s">
        <v>177</v>
      </c>
      <c r="E667" s="163" t="s">
        <v>618</v>
      </c>
      <c r="F667" s="164" t="s">
        <v>619</v>
      </c>
      <c r="G667" s="165" t="s">
        <v>408</v>
      </c>
      <c r="H667" s="166">
        <v>1</v>
      </c>
      <c r="I667" s="167"/>
      <c r="J667" s="168">
        <f t="shared" si="5"/>
        <v>0</v>
      </c>
      <c r="K667" s="169"/>
      <c r="L667" s="34"/>
      <c r="M667" s="170" t="s">
        <v>1</v>
      </c>
      <c r="N667" s="136" t="s">
        <v>43</v>
      </c>
      <c r="P667" s="171">
        <f t="shared" si="6"/>
        <v>0</v>
      </c>
      <c r="Q667" s="171">
        <v>3.0000000000000001E-5</v>
      </c>
      <c r="R667" s="171">
        <f t="shared" si="7"/>
        <v>3.0000000000000001E-5</v>
      </c>
      <c r="S667" s="171">
        <v>0</v>
      </c>
      <c r="T667" s="172">
        <f t="shared" si="8"/>
        <v>0</v>
      </c>
      <c r="AR667" s="173" t="s">
        <v>373</v>
      </c>
      <c r="AT667" s="173" t="s">
        <v>177</v>
      </c>
      <c r="AU667" s="173" t="s">
        <v>113</v>
      </c>
      <c r="AY667" s="17" t="s">
        <v>174</v>
      </c>
      <c r="BE667" s="99">
        <f t="shared" si="9"/>
        <v>0</v>
      </c>
      <c r="BF667" s="99">
        <f t="shared" si="10"/>
        <v>0</v>
      </c>
      <c r="BG667" s="99">
        <f t="shared" si="11"/>
        <v>0</v>
      </c>
      <c r="BH667" s="99">
        <f t="shared" si="12"/>
        <v>0</v>
      </c>
      <c r="BI667" s="99">
        <f t="shared" si="13"/>
        <v>0</v>
      </c>
      <c r="BJ667" s="17" t="s">
        <v>113</v>
      </c>
      <c r="BK667" s="99">
        <f t="shared" si="14"/>
        <v>0</v>
      </c>
      <c r="BL667" s="17" t="s">
        <v>373</v>
      </c>
      <c r="BM667" s="173" t="s">
        <v>620</v>
      </c>
    </row>
    <row r="668" spans="2:65" s="1" customFormat="1" ht="62.85" customHeight="1">
      <c r="B668" s="34"/>
      <c r="C668" s="162" t="s">
        <v>621</v>
      </c>
      <c r="D668" s="162" t="s">
        <v>177</v>
      </c>
      <c r="E668" s="163" t="s">
        <v>622</v>
      </c>
      <c r="F668" s="164" t="s">
        <v>623</v>
      </c>
      <c r="G668" s="165" t="s">
        <v>408</v>
      </c>
      <c r="H668" s="166">
        <v>1</v>
      </c>
      <c r="I668" s="167"/>
      <c r="J668" s="168">
        <f t="shared" si="5"/>
        <v>0</v>
      </c>
      <c r="K668" s="169"/>
      <c r="L668" s="34"/>
      <c r="M668" s="170" t="s">
        <v>1</v>
      </c>
      <c r="N668" s="136" t="s">
        <v>43</v>
      </c>
      <c r="P668" s="171">
        <f t="shared" si="6"/>
        <v>0</v>
      </c>
      <c r="Q668" s="171">
        <v>3.0000000000000001E-5</v>
      </c>
      <c r="R668" s="171">
        <f t="shared" si="7"/>
        <v>3.0000000000000001E-5</v>
      </c>
      <c r="S668" s="171">
        <v>0</v>
      </c>
      <c r="T668" s="172">
        <f t="shared" si="8"/>
        <v>0</v>
      </c>
      <c r="AR668" s="173" t="s">
        <v>373</v>
      </c>
      <c r="AT668" s="173" t="s">
        <v>177</v>
      </c>
      <c r="AU668" s="173" t="s">
        <v>113</v>
      </c>
      <c r="AY668" s="17" t="s">
        <v>174</v>
      </c>
      <c r="BE668" s="99">
        <f t="shared" si="9"/>
        <v>0</v>
      </c>
      <c r="BF668" s="99">
        <f t="shared" si="10"/>
        <v>0</v>
      </c>
      <c r="BG668" s="99">
        <f t="shared" si="11"/>
        <v>0</v>
      </c>
      <c r="BH668" s="99">
        <f t="shared" si="12"/>
        <v>0</v>
      </c>
      <c r="BI668" s="99">
        <f t="shared" si="13"/>
        <v>0</v>
      </c>
      <c r="BJ668" s="17" t="s">
        <v>113</v>
      </c>
      <c r="BK668" s="99">
        <f t="shared" si="14"/>
        <v>0</v>
      </c>
      <c r="BL668" s="17" t="s">
        <v>373</v>
      </c>
      <c r="BM668" s="173" t="s">
        <v>624</v>
      </c>
    </row>
    <row r="669" spans="2:65" s="1" customFormat="1" ht="62.85" customHeight="1">
      <c r="B669" s="34"/>
      <c r="C669" s="162" t="s">
        <v>625</v>
      </c>
      <c r="D669" s="162" t="s">
        <v>177</v>
      </c>
      <c r="E669" s="163" t="s">
        <v>626</v>
      </c>
      <c r="F669" s="164" t="s">
        <v>627</v>
      </c>
      <c r="G669" s="165" t="s">
        <v>408</v>
      </c>
      <c r="H669" s="166">
        <v>1</v>
      </c>
      <c r="I669" s="167"/>
      <c r="J669" s="168">
        <f t="shared" si="5"/>
        <v>0</v>
      </c>
      <c r="K669" s="169"/>
      <c r="L669" s="34"/>
      <c r="M669" s="170" t="s">
        <v>1</v>
      </c>
      <c r="N669" s="136" t="s">
        <v>43</v>
      </c>
      <c r="P669" s="171">
        <f t="shared" si="6"/>
        <v>0</v>
      </c>
      <c r="Q669" s="171">
        <v>2.5999999999999998E-5</v>
      </c>
      <c r="R669" s="171">
        <f t="shared" si="7"/>
        <v>2.5999999999999998E-5</v>
      </c>
      <c r="S669" s="171">
        <v>0</v>
      </c>
      <c r="T669" s="172">
        <f t="shared" si="8"/>
        <v>0</v>
      </c>
      <c r="AR669" s="173" t="s">
        <v>373</v>
      </c>
      <c r="AT669" s="173" t="s">
        <v>177</v>
      </c>
      <c r="AU669" s="173" t="s">
        <v>113</v>
      </c>
      <c r="AY669" s="17" t="s">
        <v>174</v>
      </c>
      <c r="BE669" s="99">
        <f t="shared" si="9"/>
        <v>0</v>
      </c>
      <c r="BF669" s="99">
        <f t="shared" si="10"/>
        <v>0</v>
      </c>
      <c r="BG669" s="99">
        <f t="shared" si="11"/>
        <v>0</v>
      </c>
      <c r="BH669" s="99">
        <f t="shared" si="12"/>
        <v>0</v>
      </c>
      <c r="BI669" s="99">
        <f t="shared" si="13"/>
        <v>0</v>
      </c>
      <c r="BJ669" s="17" t="s">
        <v>113</v>
      </c>
      <c r="BK669" s="99">
        <f t="shared" si="14"/>
        <v>0</v>
      </c>
      <c r="BL669" s="17" t="s">
        <v>373</v>
      </c>
      <c r="BM669" s="173" t="s">
        <v>628</v>
      </c>
    </row>
    <row r="670" spans="2:65" s="1" customFormat="1" ht="66.75" customHeight="1">
      <c r="B670" s="34"/>
      <c r="C670" s="162" t="s">
        <v>629</v>
      </c>
      <c r="D670" s="162" t="s">
        <v>177</v>
      </c>
      <c r="E670" s="163" t="s">
        <v>630</v>
      </c>
      <c r="F670" s="164" t="s">
        <v>631</v>
      </c>
      <c r="G670" s="165" t="s">
        <v>408</v>
      </c>
      <c r="H670" s="166">
        <v>1</v>
      </c>
      <c r="I670" s="167"/>
      <c r="J670" s="168">
        <f t="shared" si="5"/>
        <v>0</v>
      </c>
      <c r="K670" s="169"/>
      <c r="L670" s="34"/>
      <c r="M670" s="170" t="s">
        <v>1</v>
      </c>
      <c r="N670" s="136" t="s">
        <v>43</v>
      </c>
      <c r="P670" s="171">
        <f t="shared" si="6"/>
        <v>0</v>
      </c>
      <c r="Q670" s="171">
        <v>3.0000000000000001E-5</v>
      </c>
      <c r="R670" s="171">
        <f t="shared" si="7"/>
        <v>3.0000000000000001E-5</v>
      </c>
      <c r="S670" s="171">
        <v>0</v>
      </c>
      <c r="T670" s="172">
        <f t="shared" si="8"/>
        <v>0</v>
      </c>
      <c r="AR670" s="173" t="s">
        <v>373</v>
      </c>
      <c r="AT670" s="173" t="s">
        <v>177</v>
      </c>
      <c r="AU670" s="173" t="s">
        <v>113</v>
      </c>
      <c r="AY670" s="17" t="s">
        <v>174</v>
      </c>
      <c r="BE670" s="99">
        <f t="shared" si="9"/>
        <v>0</v>
      </c>
      <c r="BF670" s="99">
        <f t="shared" si="10"/>
        <v>0</v>
      </c>
      <c r="BG670" s="99">
        <f t="shared" si="11"/>
        <v>0</v>
      </c>
      <c r="BH670" s="99">
        <f t="shared" si="12"/>
        <v>0</v>
      </c>
      <c r="BI670" s="99">
        <f t="shared" si="13"/>
        <v>0</v>
      </c>
      <c r="BJ670" s="17" t="s">
        <v>113</v>
      </c>
      <c r="BK670" s="99">
        <f t="shared" si="14"/>
        <v>0</v>
      </c>
      <c r="BL670" s="17" t="s">
        <v>373</v>
      </c>
      <c r="BM670" s="173" t="s">
        <v>632</v>
      </c>
    </row>
    <row r="671" spans="2:65" s="1" customFormat="1" ht="62.85" customHeight="1">
      <c r="B671" s="34"/>
      <c r="C671" s="162" t="s">
        <v>120</v>
      </c>
      <c r="D671" s="162" t="s">
        <v>177</v>
      </c>
      <c r="E671" s="163" t="s">
        <v>633</v>
      </c>
      <c r="F671" s="164" t="s">
        <v>634</v>
      </c>
      <c r="G671" s="165" t="s">
        <v>408</v>
      </c>
      <c r="H671" s="166">
        <v>1</v>
      </c>
      <c r="I671" s="167"/>
      <c r="J671" s="168">
        <f t="shared" si="5"/>
        <v>0</v>
      </c>
      <c r="K671" s="169"/>
      <c r="L671" s="34"/>
      <c r="M671" s="170" t="s">
        <v>1</v>
      </c>
      <c r="N671" s="136" t="s">
        <v>43</v>
      </c>
      <c r="P671" s="171">
        <f t="shared" si="6"/>
        <v>0</v>
      </c>
      <c r="Q671" s="171">
        <v>2.5999999999999998E-5</v>
      </c>
      <c r="R671" s="171">
        <f t="shared" si="7"/>
        <v>2.5999999999999998E-5</v>
      </c>
      <c r="S671" s="171">
        <v>0</v>
      </c>
      <c r="T671" s="172">
        <f t="shared" si="8"/>
        <v>0</v>
      </c>
      <c r="AR671" s="173" t="s">
        <v>373</v>
      </c>
      <c r="AT671" s="173" t="s">
        <v>177</v>
      </c>
      <c r="AU671" s="173" t="s">
        <v>113</v>
      </c>
      <c r="AY671" s="17" t="s">
        <v>174</v>
      </c>
      <c r="BE671" s="99">
        <f t="shared" si="9"/>
        <v>0</v>
      </c>
      <c r="BF671" s="99">
        <f t="shared" si="10"/>
        <v>0</v>
      </c>
      <c r="BG671" s="99">
        <f t="shared" si="11"/>
        <v>0</v>
      </c>
      <c r="BH671" s="99">
        <f t="shared" si="12"/>
        <v>0</v>
      </c>
      <c r="BI671" s="99">
        <f t="shared" si="13"/>
        <v>0</v>
      </c>
      <c r="BJ671" s="17" t="s">
        <v>113</v>
      </c>
      <c r="BK671" s="99">
        <f t="shared" si="14"/>
        <v>0</v>
      </c>
      <c r="BL671" s="17" t="s">
        <v>373</v>
      </c>
      <c r="BM671" s="173" t="s">
        <v>635</v>
      </c>
    </row>
    <row r="672" spans="2:65" s="1" customFormat="1" ht="62.85" customHeight="1">
      <c r="B672" s="34"/>
      <c r="C672" s="162" t="s">
        <v>636</v>
      </c>
      <c r="D672" s="162" t="s">
        <v>177</v>
      </c>
      <c r="E672" s="163" t="s">
        <v>637</v>
      </c>
      <c r="F672" s="164" t="s">
        <v>638</v>
      </c>
      <c r="G672" s="165" t="s">
        <v>408</v>
      </c>
      <c r="H672" s="166">
        <v>1</v>
      </c>
      <c r="I672" s="167"/>
      <c r="J672" s="168">
        <f t="shared" si="5"/>
        <v>0</v>
      </c>
      <c r="K672" s="169"/>
      <c r="L672" s="34"/>
      <c r="M672" s="170" t="s">
        <v>1</v>
      </c>
      <c r="N672" s="136" t="s">
        <v>43</v>
      </c>
      <c r="P672" s="171">
        <f t="shared" si="6"/>
        <v>0</v>
      </c>
      <c r="Q672" s="171">
        <v>2.5999999999999998E-5</v>
      </c>
      <c r="R672" s="171">
        <f t="shared" si="7"/>
        <v>2.5999999999999998E-5</v>
      </c>
      <c r="S672" s="171">
        <v>0</v>
      </c>
      <c r="T672" s="172">
        <f t="shared" si="8"/>
        <v>0</v>
      </c>
      <c r="AR672" s="173" t="s">
        <v>373</v>
      </c>
      <c r="AT672" s="173" t="s">
        <v>177</v>
      </c>
      <c r="AU672" s="173" t="s">
        <v>113</v>
      </c>
      <c r="AY672" s="17" t="s">
        <v>174</v>
      </c>
      <c r="BE672" s="99">
        <f t="shared" si="9"/>
        <v>0</v>
      </c>
      <c r="BF672" s="99">
        <f t="shared" si="10"/>
        <v>0</v>
      </c>
      <c r="BG672" s="99">
        <f t="shared" si="11"/>
        <v>0</v>
      </c>
      <c r="BH672" s="99">
        <f t="shared" si="12"/>
        <v>0</v>
      </c>
      <c r="BI672" s="99">
        <f t="shared" si="13"/>
        <v>0</v>
      </c>
      <c r="BJ672" s="17" t="s">
        <v>113</v>
      </c>
      <c r="BK672" s="99">
        <f t="shared" si="14"/>
        <v>0</v>
      </c>
      <c r="BL672" s="17" t="s">
        <v>373</v>
      </c>
      <c r="BM672" s="173" t="s">
        <v>639</v>
      </c>
    </row>
    <row r="673" spans="2:65" s="1" customFormat="1" ht="48.95" customHeight="1">
      <c r="B673" s="34"/>
      <c r="C673" s="162" t="s">
        <v>640</v>
      </c>
      <c r="D673" s="162" t="s">
        <v>177</v>
      </c>
      <c r="E673" s="163" t="s">
        <v>641</v>
      </c>
      <c r="F673" s="164" t="s">
        <v>642</v>
      </c>
      <c r="G673" s="165" t="s">
        <v>408</v>
      </c>
      <c r="H673" s="166">
        <v>1</v>
      </c>
      <c r="I673" s="167"/>
      <c r="J673" s="168">
        <f t="shared" si="5"/>
        <v>0</v>
      </c>
      <c r="K673" s="169"/>
      <c r="L673" s="34"/>
      <c r="M673" s="170" t="s">
        <v>1</v>
      </c>
      <c r="N673" s="136" t="s">
        <v>43</v>
      </c>
      <c r="P673" s="171">
        <f t="shared" si="6"/>
        <v>0</v>
      </c>
      <c r="Q673" s="171">
        <v>2.5999999999999998E-5</v>
      </c>
      <c r="R673" s="171">
        <f t="shared" si="7"/>
        <v>2.5999999999999998E-5</v>
      </c>
      <c r="S673" s="171">
        <v>0</v>
      </c>
      <c r="T673" s="172">
        <f t="shared" si="8"/>
        <v>0</v>
      </c>
      <c r="AR673" s="173" t="s">
        <v>373</v>
      </c>
      <c r="AT673" s="173" t="s">
        <v>177</v>
      </c>
      <c r="AU673" s="173" t="s">
        <v>113</v>
      </c>
      <c r="AY673" s="17" t="s">
        <v>174</v>
      </c>
      <c r="BE673" s="99">
        <f t="shared" si="9"/>
        <v>0</v>
      </c>
      <c r="BF673" s="99">
        <f t="shared" si="10"/>
        <v>0</v>
      </c>
      <c r="BG673" s="99">
        <f t="shared" si="11"/>
        <v>0</v>
      </c>
      <c r="BH673" s="99">
        <f t="shared" si="12"/>
        <v>0</v>
      </c>
      <c r="BI673" s="99">
        <f t="shared" si="13"/>
        <v>0</v>
      </c>
      <c r="BJ673" s="17" t="s">
        <v>113</v>
      </c>
      <c r="BK673" s="99">
        <f t="shared" si="14"/>
        <v>0</v>
      </c>
      <c r="BL673" s="17" t="s">
        <v>373</v>
      </c>
      <c r="BM673" s="173" t="s">
        <v>643</v>
      </c>
    </row>
    <row r="674" spans="2:65" s="1" customFormat="1" ht="24.2" customHeight="1">
      <c r="B674" s="34"/>
      <c r="C674" s="162" t="s">
        <v>644</v>
      </c>
      <c r="D674" s="162" t="s">
        <v>177</v>
      </c>
      <c r="E674" s="163" t="s">
        <v>645</v>
      </c>
      <c r="F674" s="164" t="s">
        <v>646</v>
      </c>
      <c r="G674" s="165" t="s">
        <v>605</v>
      </c>
      <c r="H674" s="166"/>
      <c r="I674" s="167"/>
      <c r="J674" s="168">
        <f t="shared" si="5"/>
        <v>0</v>
      </c>
      <c r="K674" s="169"/>
      <c r="L674" s="34"/>
      <c r="M674" s="170" t="s">
        <v>1</v>
      </c>
      <c r="N674" s="136" t="s">
        <v>43</v>
      </c>
      <c r="P674" s="171">
        <f t="shared" si="6"/>
        <v>0</v>
      </c>
      <c r="Q674" s="171">
        <v>0</v>
      </c>
      <c r="R674" s="171">
        <f t="shared" si="7"/>
        <v>0</v>
      </c>
      <c r="S674" s="171">
        <v>0</v>
      </c>
      <c r="T674" s="172">
        <f t="shared" si="8"/>
        <v>0</v>
      </c>
      <c r="AR674" s="173" t="s">
        <v>373</v>
      </c>
      <c r="AT674" s="173" t="s">
        <v>177</v>
      </c>
      <c r="AU674" s="173" t="s">
        <v>113</v>
      </c>
      <c r="AY674" s="17" t="s">
        <v>174</v>
      </c>
      <c r="BE674" s="99">
        <f t="shared" si="9"/>
        <v>0</v>
      </c>
      <c r="BF674" s="99">
        <f t="shared" si="10"/>
        <v>0</v>
      </c>
      <c r="BG674" s="99">
        <f t="shared" si="11"/>
        <v>0</v>
      </c>
      <c r="BH674" s="99">
        <f t="shared" si="12"/>
        <v>0</v>
      </c>
      <c r="BI674" s="99">
        <f t="shared" si="13"/>
        <v>0</v>
      </c>
      <c r="BJ674" s="17" t="s">
        <v>113</v>
      </c>
      <c r="BK674" s="99">
        <f t="shared" si="14"/>
        <v>0</v>
      </c>
      <c r="BL674" s="17" t="s">
        <v>373</v>
      </c>
      <c r="BM674" s="173" t="s">
        <v>647</v>
      </c>
    </row>
    <row r="675" spans="2:65" s="11" customFormat="1" ht="22.7" customHeight="1">
      <c r="B675" s="151"/>
      <c r="D675" s="152" t="s">
        <v>76</v>
      </c>
      <c r="E675" s="160" t="s">
        <v>648</v>
      </c>
      <c r="F675" s="160" t="s">
        <v>649</v>
      </c>
      <c r="I675" s="154"/>
      <c r="J675" s="161">
        <f>BK675</f>
        <v>0</v>
      </c>
      <c r="L675" s="151"/>
      <c r="M675" s="155"/>
      <c r="P675" s="156">
        <f>SUM(P676:P707)</f>
        <v>0</v>
      </c>
      <c r="R675" s="156">
        <f>SUM(R676:R707)</f>
        <v>2.9922900000000003E-3</v>
      </c>
      <c r="T675" s="157">
        <f>SUM(T676:T707)</f>
        <v>0.96599999999999997</v>
      </c>
      <c r="AR675" s="152" t="s">
        <v>113</v>
      </c>
      <c r="AT675" s="158" t="s">
        <v>76</v>
      </c>
      <c r="AU675" s="158" t="s">
        <v>85</v>
      </c>
      <c r="AY675" s="152" t="s">
        <v>174</v>
      </c>
      <c r="BK675" s="159">
        <f>SUM(BK676:BK707)</f>
        <v>0</v>
      </c>
    </row>
    <row r="676" spans="2:65" s="1" customFormat="1" ht="24.2" customHeight="1">
      <c r="B676" s="34"/>
      <c r="C676" s="162" t="s">
        <v>650</v>
      </c>
      <c r="D676" s="162" t="s">
        <v>177</v>
      </c>
      <c r="E676" s="163" t="s">
        <v>651</v>
      </c>
      <c r="F676" s="164" t="s">
        <v>652</v>
      </c>
      <c r="G676" s="165" t="s">
        <v>180</v>
      </c>
      <c r="H676" s="166">
        <v>4</v>
      </c>
      <c r="I676" s="167"/>
      <c r="J676" s="168">
        <f>ROUND(I676*H676,2)</f>
        <v>0</v>
      </c>
      <c r="K676" s="169"/>
      <c r="L676" s="34"/>
      <c r="M676" s="170" t="s">
        <v>1</v>
      </c>
      <c r="N676" s="136" t="s">
        <v>43</v>
      </c>
      <c r="P676" s="171">
        <f>O676*H676</f>
        <v>0</v>
      </c>
      <c r="Q676" s="171">
        <v>1.6000000000000001E-4</v>
      </c>
      <c r="R676" s="171">
        <f>Q676*H676</f>
        <v>6.4000000000000005E-4</v>
      </c>
      <c r="S676" s="171">
        <v>0</v>
      </c>
      <c r="T676" s="172">
        <f>S676*H676</f>
        <v>0</v>
      </c>
      <c r="AR676" s="173" t="s">
        <v>373</v>
      </c>
      <c r="AT676" s="173" t="s">
        <v>177</v>
      </c>
      <c r="AU676" s="173" t="s">
        <v>113</v>
      </c>
      <c r="AY676" s="17" t="s">
        <v>174</v>
      </c>
      <c r="BE676" s="99">
        <f>IF(N676="základná",J676,0)</f>
        <v>0</v>
      </c>
      <c r="BF676" s="99">
        <f>IF(N676="znížená",J676,0)</f>
        <v>0</v>
      </c>
      <c r="BG676" s="99">
        <f>IF(N676="zákl. prenesená",J676,0)</f>
        <v>0</v>
      </c>
      <c r="BH676" s="99">
        <f>IF(N676="zníž. prenesená",J676,0)</f>
        <v>0</v>
      </c>
      <c r="BI676" s="99">
        <f>IF(N676="nulová",J676,0)</f>
        <v>0</v>
      </c>
      <c r="BJ676" s="17" t="s">
        <v>113</v>
      </c>
      <c r="BK676" s="99">
        <f>ROUND(I676*H676,2)</f>
        <v>0</v>
      </c>
      <c r="BL676" s="17" t="s">
        <v>373</v>
      </c>
      <c r="BM676" s="173" t="s">
        <v>653</v>
      </c>
    </row>
    <row r="677" spans="2:65" s="14" customFormat="1">
      <c r="B677" s="189"/>
      <c r="D677" s="175" t="s">
        <v>182</v>
      </c>
      <c r="E677" s="190" t="s">
        <v>1</v>
      </c>
      <c r="F677" s="191" t="s">
        <v>654</v>
      </c>
      <c r="H677" s="190" t="s">
        <v>1</v>
      </c>
      <c r="I677" s="192"/>
      <c r="L677" s="189"/>
      <c r="M677" s="193"/>
      <c r="T677" s="194"/>
      <c r="AT677" s="190" t="s">
        <v>182</v>
      </c>
      <c r="AU677" s="190" t="s">
        <v>113</v>
      </c>
      <c r="AV677" s="14" t="s">
        <v>85</v>
      </c>
      <c r="AW677" s="14" t="s">
        <v>31</v>
      </c>
      <c r="AX677" s="14" t="s">
        <v>77</v>
      </c>
      <c r="AY677" s="190" t="s">
        <v>174</v>
      </c>
    </row>
    <row r="678" spans="2:65" s="12" customFormat="1">
      <c r="B678" s="174"/>
      <c r="D678" s="175" t="s">
        <v>182</v>
      </c>
      <c r="E678" s="176" t="s">
        <v>1</v>
      </c>
      <c r="F678" s="177" t="s">
        <v>124</v>
      </c>
      <c r="H678" s="178">
        <v>4</v>
      </c>
      <c r="I678" s="179"/>
      <c r="L678" s="174"/>
      <c r="M678" s="180"/>
      <c r="T678" s="181"/>
      <c r="AT678" s="176" t="s">
        <v>182</v>
      </c>
      <c r="AU678" s="176" t="s">
        <v>113</v>
      </c>
      <c r="AV678" s="12" t="s">
        <v>113</v>
      </c>
      <c r="AW678" s="12" t="s">
        <v>31</v>
      </c>
      <c r="AX678" s="12" t="s">
        <v>77</v>
      </c>
      <c r="AY678" s="176" t="s">
        <v>174</v>
      </c>
    </row>
    <row r="679" spans="2:65" s="13" customFormat="1">
      <c r="B679" s="182"/>
      <c r="D679" s="175" t="s">
        <v>182</v>
      </c>
      <c r="E679" s="183" t="s">
        <v>123</v>
      </c>
      <c r="F679" s="184" t="s">
        <v>185</v>
      </c>
      <c r="H679" s="185">
        <v>4</v>
      </c>
      <c r="I679" s="186"/>
      <c r="L679" s="182"/>
      <c r="M679" s="187"/>
      <c r="T679" s="188"/>
      <c r="AT679" s="183" t="s">
        <v>182</v>
      </c>
      <c r="AU679" s="183" t="s">
        <v>113</v>
      </c>
      <c r="AV679" s="13" t="s">
        <v>124</v>
      </c>
      <c r="AW679" s="13" t="s">
        <v>31</v>
      </c>
      <c r="AX679" s="13" t="s">
        <v>85</v>
      </c>
      <c r="AY679" s="183" t="s">
        <v>174</v>
      </c>
    </row>
    <row r="680" spans="2:65" s="1" customFormat="1" ht="62.85" customHeight="1">
      <c r="B680" s="34"/>
      <c r="C680" s="162" t="s">
        <v>655</v>
      </c>
      <c r="D680" s="162" t="s">
        <v>177</v>
      </c>
      <c r="E680" s="163" t="s">
        <v>656</v>
      </c>
      <c r="F680" s="164" t="s">
        <v>657</v>
      </c>
      <c r="G680" s="165" t="s">
        <v>408</v>
      </c>
      <c r="H680" s="166">
        <v>1</v>
      </c>
      <c r="I680" s="167"/>
      <c r="J680" s="168">
        <f t="shared" ref="J680:J692" si="15">ROUND(I680*H680,2)</f>
        <v>0</v>
      </c>
      <c r="K680" s="169"/>
      <c r="L680" s="34"/>
      <c r="M680" s="170" t="s">
        <v>1</v>
      </c>
      <c r="N680" s="136" t="s">
        <v>43</v>
      </c>
      <c r="P680" s="171">
        <f t="shared" ref="P680:P692" si="16">O680*H680</f>
        <v>0</v>
      </c>
      <c r="Q680" s="171">
        <v>1.6000000000000001E-4</v>
      </c>
      <c r="R680" s="171">
        <f t="shared" ref="R680:R692" si="17">Q680*H680</f>
        <v>1.6000000000000001E-4</v>
      </c>
      <c r="S680" s="171">
        <v>0</v>
      </c>
      <c r="T680" s="172">
        <f t="shared" ref="T680:T692" si="18">S680*H680</f>
        <v>0</v>
      </c>
      <c r="AR680" s="173" t="s">
        <v>373</v>
      </c>
      <c r="AT680" s="173" t="s">
        <v>177</v>
      </c>
      <c r="AU680" s="173" t="s">
        <v>113</v>
      </c>
      <c r="AY680" s="17" t="s">
        <v>174</v>
      </c>
      <c r="BE680" s="99">
        <f t="shared" ref="BE680:BE692" si="19">IF(N680="základná",J680,0)</f>
        <v>0</v>
      </c>
      <c r="BF680" s="99">
        <f t="shared" ref="BF680:BF692" si="20">IF(N680="znížená",J680,0)</f>
        <v>0</v>
      </c>
      <c r="BG680" s="99">
        <f t="shared" ref="BG680:BG692" si="21">IF(N680="zákl. prenesená",J680,0)</f>
        <v>0</v>
      </c>
      <c r="BH680" s="99">
        <f t="shared" ref="BH680:BH692" si="22">IF(N680="zníž. prenesená",J680,0)</f>
        <v>0</v>
      </c>
      <c r="BI680" s="99">
        <f t="shared" ref="BI680:BI692" si="23">IF(N680="nulová",J680,0)</f>
        <v>0</v>
      </c>
      <c r="BJ680" s="17" t="s">
        <v>113</v>
      </c>
      <c r="BK680" s="99">
        <f t="shared" ref="BK680:BK692" si="24">ROUND(I680*H680,2)</f>
        <v>0</v>
      </c>
      <c r="BL680" s="17" t="s">
        <v>373</v>
      </c>
      <c r="BM680" s="173" t="s">
        <v>658</v>
      </c>
    </row>
    <row r="681" spans="2:65" s="1" customFormat="1" ht="44.25" customHeight="1">
      <c r="B681" s="34"/>
      <c r="C681" s="162" t="s">
        <v>659</v>
      </c>
      <c r="D681" s="162" t="s">
        <v>177</v>
      </c>
      <c r="E681" s="163" t="s">
        <v>660</v>
      </c>
      <c r="F681" s="164" t="s">
        <v>1322</v>
      </c>
      <c r="G681" s="165" t="s">
        <v>408</v>
      </c>
      <c r="H681" s="166">
        <v>2</v>
      </c>
      <c r="I681" s="167"/>
      <c r="J681" s="168">
        <f t="shared" si="15"/>
        <v>0</v>
      </c>
      <c r="K681" s="169"/>
      <c r="L681" s="34"/>
      <c r="M681" s="170" t="s">
        <v>1</v>
      </c>
      <c r="N681" s="136" t="s">
        <v>43</v>
      </c>
      <c r="P681" s="171">
        <f t="shared" si="16"/>
        <v>0</v>
      </c>
      <c r="Q681" s="171">
        <v>1.6416E-4</v>
      </c>
      <c r="R681" s="171">
        <f t="shared" si="17"/>
        <v>3.2832E-4</v>
      </c>
      <c r="S681" s="171">
        <v>0</v>
      </c>
      <c r="T681" s="172">
        <f t="shared" si="18"/>
        <v>0</v>
      </c>
      <c r="AR681" s="173" t="s">
        <v>373</v>
      </c>
      <c r="AT681" s="173" t="s">
        <v>177</v>
      </c>
      <c r="AU681" s="173" t="s">
        <v>113</v>
      </c>
      <c r="AY681" s="17" t="s">
        <v>174</v>
      </c>
      <c r="BE681" s="99">
        <f t="shared" si="19"/>
        <v>0</v>
      </c>
      <c r="BF681" s="99">
        <f t="shared" si="20"/>
        <v>0</v>
      </c>
      <c r="BG681" s="99">
        <f t="shared" si="21"/>
        <v>0</v>
      </c>
      <c r="BH681" s="99">
        <f t="shared" si="22"/>
        <v>0</v>
      </c>
      <c r="BI681" s="99">
        <f t="shared" si="23"/>
        <v>0</v>
      </c>
      <c r="BJ681" s="17" t="s">
        <v>113</v>
      </c>
      <c r="BK681" s="99">
        <f t="shared" si="24"/>
        <v>0</v>
      </c>
      <c r="BL681" s="17" t="s">
        <v>373</v>
      </c>
      <c r="BM681" s="173" t="s">
        <v>661</v>
      </c>
    </row>
    <row r="682" spans="2:65" s="1" customFormat="1" ht="44.25" customHeight="1">
      <c r="B682" s="34"/>
      <c r="C682" s="162" t="s">
        <v>662</v>
      </c>
      <c r="D682" s="162" t="s">
        <v>177</v>
      </c>
      <c r="E682" s="163" t="s">
        <v>663</v>
      </c>
      <c r="F682" s="164" t="s">
        <v>1323</v>
      </c>
      <c r="G682" s="165" t="s">
        <v>408</v>
      </c>
      <c r="H682" s="166">
        <v>1</v>
      </c>
      <c r="I682" s="167"/>
      <c r="J682" s="168">
        <f t="shared" si="15"/>
        <v>0</v>
      </c>
      <c r="K682" s="169"/>
      <c r="L682" s="34"/>
      <c r="M682" s="170" t="s">
        <v>1</v>
      </c>
      <c r="N682" s="136" t="s">
        <v>43</v>
      </c>
      <c r="P682" s="171">
        <f t="shared" si="16"/>
        <v>0</v>
      </c>
      <c r="Q682" s="171">
        <v>1.6416E-4</v>
      </c>
      <c r="R682" s="171">
        <f t="shared" si="17"/>
        <v>1.6416E-4</v>
      </c>
      <c r="S682" s="171">
        <v>0</v>
      </c>
      <c r="T682" s="172">
        <f t="shared" si="18"/>
        <v>0</v>
      </c>
      <c r="AR682" s="173" t="s">
        <v>373</v>
      </c>
      <c r="AT682" s="173" t="s">
        <v>177</v>
      </c>
      <c r="AU682" s="173" t="s">
        <v>113</v>
      </c>
      <c r="AY682" s="17" t="s">
        <v>174</v>
      </c>
      <c r="BE682" s="99">
        <f t="shared" si="19"/>
        <v>0</v>
      </c>
      <c r="BF682" s="99">
        <f t="shared" si="20"/>
        <v>0</v>
      </c>
      <c r="BG682" s="99">
        <f t="shared" si="21"/>
        <v>0</v>
      </c>
      <c r="BH682" s="99">
        <f t="shared" si="22"/>
        <v>0</v>
      </c>
      <c r="BI682" s="99">
        <f t="shared" si="23"/>
        <v>0</v>
      </c>
      <c r="BJ682" s="17" t="s">
        <v>113</v>
      </c>
      <c r="BK682" s="99">
        <f t="shared" si="24"/>
        <v>0</v>
      </c>
      <c r="BL682" s="17" t="s">
        <v>373</v>
      </c>
      <c r="BM682" s="173" t="s">
        <v>664</v>
      </c>
    </row>
    <row r="683" spans="2:65" s="1" customFormat="1" ht="48.95" customHeight="1">
      <c r="B683" s="34"/>
      <c r="C683" s="162" t="s">
        <v>665</v>
      </c>
      <c r="D683" s="162" t="s">
        <v>177</v>
      </c>
      <c r="E683" s="163" t="s">
        <v>666</v>
      </c>
      <c r="F683" s="164" t="s">
        <v>667</v>
      </c>
      <c r="G683" s="165" t="s">
        <v>408</v>
      </c>
      <c r="H683" s="166">
        <v>1</v>
      </c>
      <c r="I683" s="167"/>
      <c r="J683" s="168">
        <f t="shared" si="15"/>
        <v>0</v>
      </c>
      <c r="K683" s="169"/>
      <c r="L683" s="34"/>
      <c r="M683" s="170" t="s">
        <v>1</v>
      </c>
      <c r="N683" s="136" t="s">
        <v>43</v>
      </c>
      <c r="P683" s="171">
        <f t="shared" si="16"/>
        <v>0</v>
      </c>
      <c r="Q683" s="171">
        <v>1.6416E-4</v>
      </c>
      <c r="R683" s="171">
        <f t="shared" si="17"/>
        <v>1.6416E-4</v>
      </c>
      <c r="S683" s="171">
        <v>0</v>
      </c>
      <c r="T683" s="172">
        <f t="shared" si="18"/>
        <v>0</v>
      </c>
      <c r="AR683" s="173" t="s">
        <v>373</v>
      </c>
      <c r="AT683" s="173" t="s">
        <v>177</v>
      </c>
      <c r="AU683" s="173" t="s">
        <v>113</v>
      </c>
      <c r="AY683" s="17" t="s">
        <v>174</v>
      </c>
      <c r="BE683" s="99">
        <f t="shared" si="19"/>
        <v>0</v>
      </c>
      <c r="BF683" s="99">
        <f t="shared" si="20"/>
        <v>0</v>
      </c>
      <c r="BG683" s="99">
        <f t="shared" si="21"/>
        <v>0</v>
      </c>
      <c r="BH683" s="99">
        <f t="shared" si="22"/>
        <v>0</v>
      </c>
      <c r="BI683" s="99">
        <f t="shared" si="23"/>
        <v>0</v>
      </c>
      <c r="BJ683" s="17" t="s">
        <v>113</v>
      </c>
      <c r="BK683" s="99">
        <f t="shared" si="24"/>
        <v>0</v>
      </c>
      <c r="BL683" s="17" t="s">
        <v>373</v>
      </c>
      <c r="BM683" s="173" t="s">
        <v>668</v>
      </c>
    </row>
    <row r="684" spans="2:65" s="1" customFormat="1" ht="62.85" customHeight="1">
      <c r="B684" s="34"/>
      <c r="C684" s="162" t="s">
        <v>122</v>
      </c>
      <c r="D684" s="162" t="s">
        <v>177</v>
      </c>
      <c r="E684" s="163" t="s">
        <v>669</v>
      </c>
      <c r="F684" s="164" t="s">
        <v>670</v>
      </c>
      <c r="G684" s="165" t="s">
        <v>408</v>
      </c>
      <c r="H684" s="166">
        <v>1</v>
      </c>
      <c r="I684" s="167"/>
      <c r="J684" s="168">
        <f t="shared" si="15"/>
        <v>0</v>
      </c>
      <c r="K684" s="169"/>
      <c r="L684" s="34"/>
      <c r="M684" s="170" t="s">
        <v>1</v>
      </c>
      <c r="N684" s="136" t="s">
        <v>43</v>
      </c>
      <c r="P684" s="171">
        <f t="shared" si="16"/>
        <v>0</v>
      </c>
      <c r="Q684" s="171">
        <v>1.6000000000000001E-4</v>
      </c>
      <c r="R684" s="171">
        <f t="shared" si="17"/>
        <v>1.6000000000000001E-4</v>
      </c>
      <c r="S684" s="171">
        <v>0</v>
      </c>
      <c r="T684" s="172">
        <f t="shared" si="18"/>
        <v>0</v>
      </c>
      <c r="AR684" s="173" t="s">
        <v>373</v>
      </c>
      <c r="AT684" s="173" t="s">
        <v>177</v>
      </c>
      <c r="AU684" s="173" t="s">
        <v>113</v>
      </c>
      <c r="AY684" s="17" t="s">
        <v>174</v>
      </c>
      <c r="BE684" s="99">
        <f t="shared" si="19"/>
        <v>0</v>
      </c>
      <c r="BF684" s="99">
        <f t="shared" si="20"/>
        <v>0</v>
      </c>
      <c r="BG684" s="99">
        <f t="shared" si="21"/>
        <v>0</v>
      </c>
      <c r="BH684" s="99">
        <f t="shared" si="22"/>
        <v>0</v>
      </c>
      <c r="BI684" s="99">
        <f t="shared" si="23"/>
        <v>0</v>
      </c>
      <c r="BJ684" s="17" t="s">
        <v>113</v>
      </c>
      <c r="BK684" s="99">
        <f t="shared" si="24"/>
        <v>0</v>
      </c>
      <c r="BL684" s="17" t="s">
        <v>373</v>
      </c>
      <c r="BM684" s="173" t="s">
        <v>671</v>
      </c>
    </row>
    <row r="685" spans="2:65" s="1" customFormat="1" ht="62.85" customHeight="1">
      <c r="B685" s="34"/>
      <c r="C685" s="162" t="s">
        <v>672</v>
      </c>
      <c r="D685" s="162" t="s">
        <v>177</v>
      </c>
      <c r="E685" s="163" t="s">
        <v>673</v>
      </c>
      <c r="F685" s="164" t="s">
        <v>674</v>
      </c>
      <c r="G685" s="165" t="s">
        <v>408</v>
      </c>
      <c r="H685" s="166">
        <v>1</v>
      </c>
      <c r="I685" s="167"/>
      <c r="J685" s="168">
        <f t="shared" si="15"/>
        <v>0</v>
      </c>
      <c r="K685" s="169"/>
      <c r="L685" s="34"/>
      <c r="M685" s="170" t="s">
        <v>1</v>
      </c>
      <c r="N685" s="136" t="s">
        <v>43</v>
      </c>
      <c r="P685" s="171">
        <f t="shared" si="16"/>
        <v>0</v>
      </c>
      <c r="Q685" s="171">
        <v>1.6000000000000001E-4</v>
      </c>
      <c r="R685" s="171">
        <f t="shared" si="17"/>
        <v>1.6000000000000001E-4</v>
      </c>
      <c r="S685" s="171">
        <v>0</v>
      </c>
      <c r="T685" s="172">
        <f t="shared" si="18"/>
        <v>0</v>
      </c>
      <c r="AR685" s="173" t="s">
        <v>373</v>
      </c>
      <c r="AT685" s="173" t="s">
        <v>177</v>
      </c>
      <c r="AU685" s="173" t="s">
        <v>113</v>
      </c>
      <c r="AY685" s="17" t="s">
        <v>174</v>
      </c>
      <c r="BE685" s="99">
        <f t="shared" si="19"/>
        <v>0</v>
      </c>
      <c r="BF685" s="99">
        <f t="shared" si="20"/>
        <v>0</v>
      </c>
      <c r="BG685" s="99">
        <f t="shared" si="21"/>
        <v>0</v>
      </c>
      <c r="BH685" s="99">
        <f t="shared" si="22"/>
        <v>0</v>
      </c>
      <c r="BI685" s="99">
        <f t="shared" si="23"/>
        <v>0</v>
      </c>
      <c r="BJ685" s="17" t="s">
        <v>113</v>
      </c>
      <c r="BK685" s="99">
        <f t="shared" si="24"/>
        <v>0</v>
      </c>
      <c r="BL685" s="17" t="s">
        <v>373</v>
      </c>
      <c r="BM685" s="173" t="s">
        <v>675</v>
      </c>
    </row>
    <row r="686" spans="2:65" s="1" customFormat="1" ht="62.85" customHeight="1">
      <c r="B686" s="34"/>
      <c r="C686" s="162" t="s">
        <v>676</v>
      </c>
      <c r="D686" s="162" t="s">
        <v>177</v>
      </c>
      <c r="E686" s="163" t="s">
        <v>677</v>
      </c>
      <c r="F686" s="164" t="s">
        <v>678</v>
      </c>
      <c r="G686" s="165" t="s">
        <v>408</v>
      </c>
      <c r="H686" s="166">
        <v>1</v>
      </c>
      <c r="I686" s="167"/>
      <c r="J686" s="168">
        <f t="shared" si="15"/>
        <v>0</v>
      </c>
      <c r="K686" s="169"/>
      <c r="L686" s="34"/>
      <c r="M686" s="170" t="s">
        <v>1</v>
      </c>
      <c r="N686" s="136" t="s">
        <v>43</v>
      </c>
      <c r="P686" s="171">
        <f t="shared" si="16"/>
        <v>0</v>
      </c>
      <c r="Q686" s="171">
        <v>1.6000000000000001E-4</v>
      </c>
      <c r="R686" s="171">
        <f t="shared" si="17"/>
        <v>1.6000000000000001E-4</v>
      </c>
      <c r="S686" s="171">
        <v>0</v>
      </c>
      <c r="T686" s="172">
        <f t="shared" si="18"/>
        <v>0</v>
      </c>
      <c r="AR686" s="173" t="s">
        <v>373</v>
      </c>
      <c r="AT686" s="173" t="s">
        <v>177</v>
      </c>
      <c r="AU686" s="173" t="s">
        <v>113</v>
      </c>
      <c r="AY686" s="17" t="s">
        <v>174</v>
      </c>
      <c r="BE686" s="99">
        <f t="shared" si="19"/>
        <v>0</v>
      </c>
      <c r="BF686" s="99">
        <f t="shared" si="20"/>
        <v>0</v>
      </c>
      <c r="BG686" s="99">
        <f t="shared" si="21"/>
        <v>0</v>
      </c>
      <c r="BH686" s="99">
        <f t="shared" si="22"/>
        <v>0</v>
      </c>
      <c r="BI686" s="99">
        <f t="shared" si="23"/>
        <v>0</v>
      </c>
      <c r="BJ686" s="17" t="s">
        <v>113</v>
      </c>
      <c r="BK686" s="99">
        <f t="shared" si="24"/>
        <v>0</v>
      </c>
      <c r="BL686" s="17" t="s">
        <v>373</v>
      </c>
      <c r="BM686" s="173" t="s">
        <v>679</v>
      </c>
    </row>
    <row r="687" spans="2:65" s="1" customFormat="1" ht="66.75" customHeight="1">
      <c r="B687" s="34"/>
      <c r="C687" s="162" t="s">
        <v>680</v>
      </c>
      <c r="D687" s="162" t="s">
        <v>177</v>
      </c>
      <c r="E687" s="163" t="s">
        <v>681</v>
      </c>
      <c r="F687" s="164" t="s">
        <v>682</v>
      </c>
      <c r="G687" s="165" t="s">
        <v>408</v>
      </c>
      <c r="H687" s="166">
        <v>1</v>
      </c>
      <c r="I687" s="167"/>
      <c r="J687" s="168">
        <f t="shared" si="15"/>
        <v>0</v>
      </c>
      <c r="K687" s="169"/>
      <c r="L687" s="34"/>
      <c r="M687" s="170" t="s">
        <v>1</v>
      </c>
      <c r="N687" s="136" t="s">
        <v>43</v>
      </c>
      <c r="P687" s="171">
        <f t="shared" si="16"/>
        <v>0</v>
      </c>
      <c r="Q687" s="171">
        <v>1.6000000000000001E-4</v>
      </c>
      <c r="R687" s="171">
        <f t="shared" si="17"/>
        <v>1.6000000000000001E-4</v>
      </c>
      <c r="S687" s="171">
        <v>0</v>
      </c>
      <c r="T687" s="172">
        <f t="shared" si="18"/>
        <v>0</v>
      </c>
      <c r="AR687" s="173" t="s">
        <v>373</v>
      </c>
      <c r="AT687" s="173" t="s">
        <v>177</v>
      </c>
      <c r="AU687" s="173" t="s">
        <v>113</v>
      </c>
      <c r="AY687" s="17" t="s">
        <v>174</v>
      </c>
      <c r="BE687" s="99">
        <f t="shared" si="19"/>
        <v>0</v>
      </c>
      <c r="BF687" s="99">
        <f t="shared" si="20"/>
        <v>0</v>
      </c>
      <c r="BG687" s="99">
        <f t="shared" si="21"/>
        <v>0</v>
      </c>
      <c r="BH687" s="99">
        <f t="shared" si="22"/>
        <v>0</v>
      </c>
      <c r="BI687" s="99">
        <f t="shared" si="23"/>
        <v>0</v>
      </c>
      <c r="BJ687" s="17" t="s">
        <v>113</v>
      </c>
      <c r="BK687" s="99">
        <f t="shared" si="24"/>
        <v>0</v>
      </c>
      <c r="BL687" s="17" t="s">
        <v>373</v>
      </c>
      <c r="BM687" s="173" t="s">
        <v>683</v>
      </c>
    </row>
    <row r="688" spans="2:65" s="1" customFormat="1" ht="48.95" customHeight="1">
      <c r="B688" s="34"/>
      <c r="C688" s="162" t="s">
        <v>684</v>
      </c>
      <c r="D688" s="162" t="s">
        <v>177</v>
      </c>
      <c r="E688" s="163" t="s">
        <v>685</v>
      </c>
      <c r="F688" s="164" t="s">
        <v>686</v>
      </c>
      <c r="G688" s="165" t="s">
        <v>408</v>
      </c>
      <c r="H688" s="166">
        <v>1</v>
      </c>
      <c r="I688" s="167"/>
      <c r="J688" s="168">
        <f t="shared" si="15"/>
        <v>0</v>
      </c>
      <c r="K688" s="169"/>
      <c r="L688" s="34"/>
      <c r="M688" s="170" t="s">
        <v>1</v>
      </c>
      <c r="N688" s="136" t="s">
        <v>43</v>
      </c>
      <c r="P688" s="171">
        <f t="shared" si="16"/>
        <v>0</v>
      </c>
      <c r="Q688" s="171">
        <v>1.6000000000000001E-4</v>
      </c>
      <c r="R688" s="171">
        <f t="shared" si="17"/>
        <v>1.6000000000000001E-4</v>
      </c>
      <c r="S688" s="171">
        <v>0</v>
      </c>
      <c r="T688" s="172">
        <f t="shared" si="18"/>
        <v>0</v>
      </c>
      <c r="AR688" s="173" t="s">
        <v>373</v>
      </c>
      <c r="AT688" s="173" t="s">
        <v>177</v>
      </c>
      <c r="AU688" s="173" t="s">
        <v>113</v>
      </c>
      <c r="AY688" s="17" t="s">
        <v>174</v>
      </c>
      <c r="BE688" s="99">
        <f t="shared" si="19"/>
        <v>0</v>
      </c>
      <c r="BF688" s="99">
        <f t="shared" si="20"/>
        <v>0</v>
      </c>
      <c r="BG688" s="99">
        <f t="shared" si="21"/>
        <v>0</v>
      </c>
      <c r="BH688" s="99">
        <f t="shared" si="22"/>
        <v>0</v>
      </c>
      <c r="BI688" s="99">
        <f t="shared" si="23"/>
        <v>0</v>
      </c>
      <c r="BJ688" s="17" t="s">
        <v>113</v>
      </c>
      <c r="BK688" s="99">
        <f t="shared" si="24"/>
        <v>0</v>
      </c>
      <c r="BL688" s="17" t="s">
        <v>373</v>
      </c>
      <c r="BM688" s="173" t="s">
        <v>687</v>
      </c>
    </row>
    <row r="689" spans="2:65" s="1" customFormat="1" ht="62.85" customHeight="1">
      <c r="B689" s="34"/>
      <c r="C689" s="162" t="s">
        <v>688</v>
      </c>
      <c r="D689" s="162" t="s">
        <v>177</v>
      </c>
      <c r="E689" s="163" t="s">
        <v>689</v>
      </c>
      <c r="F689" s="164" t="s">
        <v>690</v>
      </c>
      <c r="G689" s="165" t="s">
        <v>408</v>
      </c>
      <c r="H689" s="166">
        <v>1</v>
      </c>
      <c r="I689" s="167"/>
      <c r="J689" s="168">
        <f t="shared" si="15"/>
        <v>0</v>
      </c>
      <c r="K689" s="169"/>
      <c r="L689" s="34"/>
      <c r="M689" s="170" t="s">
        <v>1</v>
      </c>
      <c r="N689" s="136" t="s">
        <v>43</v>
      </c>
      <c r="P689" s="171">
        <f t="shared" si="16"/>
        <v>0</v>
      </c>
      <c r="Q689" s="171">
        <v>1.6416E-4</v>
      </c>
      <c r="R689" s="171">
        <f t="shared" si="17"/>
        <v>1.6416E-4</v>
      </c>
      <c r="S689" s="171">
        <v>0</v>
      </c>
      <c r="T689" s="172">
        <f t="shared" si="18"/>
        <v>0</v>
      </c>
      <c r="AR689" s="173" t="s">
        <v>373</v>
      </c>
      <c r="AT689" s="173" t="s">
        <v>177</v>
      </c>
      <c r="AU689" s="173" t="s">
        <v>113</v>
      </c>
      <c r="AY689" s="17" t="s">
        <v>174</v>
      </c>
      <c r="BE689" s="99">
        <f t="shared" si="19"/>
        <v>0</v>
      </c>
      <c r="BF689" s="99">
        <f t="shared" si="20"/>
        <v>0</v>
      </c>
      <c r="BG689" s="99">
        <f t="shared" si="21"/>
        <v>0</v>
      </c>
      <c r="BH689" s="99">
        <f t="shared" si="22"/>
        <v>0</v>
      </c>
      <c r="BI689" s="99">
        <f t="shared" si="23"/>
        <v>0</v>
      </c>
      <c r="BJ689" s="17" t="s">
        <v>113</v>
      </c>
      <c r="BK689" s="99">
        <f t="shared" si="24"/>
        <v>0</v>
      </c>
      <c r="BL689" s="17" t="s">
        <v>373</v>
      </c>
      <c r="BM689" s="173" t="s">
        <v>691</v>
      </c>
    </row>
    <row r="690" spans="2:65" s="1" customFormat="1" ht="62.85" customHeight="1">
      <c r="B690" s="34"/>
      <c r="C690" s="162" t="s">
        <v>692</v>
      </c>
      <c r="D690" s="162" t="s">
        <v>177</v>
      </c>
      <c r="E690" s="163" t="s">
        <v>693</v>
      </c>
      <c r="F690" s="164" t="s">
        <v>694</v>
      </c>
      <c r="G690" s="165" t="s">
        <v>408</v>
      </c>
      <c r="H690" s="166">
        <v>1</v>
      </c>
      <c r="I690" s="167"/>
      <c r="J690" s="168">
        <f t="shared" si="15"/>
        <v>0</v>
      </c>
      <c r="K690" s="169"/>
      <c r="L690" s="34"/>
      <c r="M690" s="170" t="s">
        <v>1</v>
      </c>
      <c r="N690" s="136" t="s">
        <v>43</v>
      </c>
      <c r="P690" s="171">
        <f t="shared" si="16"/>
        <v>0</v>
      </c>
      <c r="Q690" s="171">
        <v>1.6416E-4</v>
      </c>
      <c r="R690" s="171">
        <f t="shared" si="17"/>
        <v>1.6416E-4</v>
      </c>
      <c r="S690" s="171">
        <v>0</v>
      </c>
      <c r="T690" s="172">
        <f t="shared" si="18"/>
        <v>0</v>
      </c>
      <c r="AR690" s="173" t="s">
        <v>373</v>
      </c>
      <c r="AT690" s="173" t="s">
        <v>177</v>
      </c>
      <c r="AU690" s="173" t="s">
        <v>113</v>
      </c>
      <c r="AY690" s="17" t="s">
        <v>174</v>
      </c>
      <c r="BE690" s="99">
        <f t="shared" si="19"/>
        <v>0</v>
      </c>
      <c r="BF690" s="99">
        <f t="shared" si="20"/>
        <v>0</v>
      </c>
      <c r="BG690" s="99">
        <f t="shared" si="21"/>
        <v>0</v>
      </c>
      <c r="BH690" s="99">
        <f t="shared" si="22"/>
        <v>0</v>
      </c>
      <c r="BI690" s="99">
        <f t="shared" si="23"/>
        <v>0</v>
      </c>
      <c r="BJ690" s="17" t="s">
        <v>113</v>
      </c>
      <c r="BK690" s="99">
        <f t="shared" si="24"/>
        <v>0</v>
      </c>
      <c r="BL690" s="17" t="s">
        <v>373</v>
      </c>
      <c r="BM690" s="173" t="s">
        <v>695</v>
      </c>
    </row>
    <row r="691" spans="2:65" s="1" customFormat="1" ht="37.700000000000003" customHeight="1">
      <c r="B691" s="34"/>
      <c r="C691" s="162" t="s">
        <v>696</v>
      </c>
      <c r="D691" s="162" t="s">
        <v>177</v>
      </c>
      <c r="E691" s="163" t="s">
        <v>697</v>
      </c>
      <c r="F691" s="164" t="s">
        <v>698</v>
      </c>
      <c r="G691" s="165" t="s">
        <v>408</v>
      </c>
      <c r="H691" s="166">
        <v>1</v>
      </c>
      <c r="I691" s="167"/>
      <c r="J691" s="168">
        <f t="shared" si="15"/>
        <v>0</v>
      </c>
      <c r="K691" s="169"/>
      <c r="L691" s="34"/>
      <c r="M691" s="170" t="s">
        <v>1</v>
      </c>
      <c r="N691" s="136" t="s">
        <v>43</v>
      </c>
      <c r="P691" s="171">
        <f t="shared" si="16"/>
        <v>0</v>
      </c>
      <c r="Q691" s="171">
        <v>0</v>
      </c>
      <c r="R691" s="171">
        <f t="shared" si="17"/>
        <v>0</v>
      </c>
      <c r="S691" s="171">
        <v>0</v>
      </c>
      <c r="T691" s="172">
        <f t="shared" si="18"/>
        <v>0</v>
      </c>
      <c r="AR691" s="173" t="s">
        <v>373</v>
      </c>
      <c r="AT691" s="173" t="s">
        <v>177</v>
      </c>
      <c r="AU691" s="173" t="s">
        <v>113</v>
      </c>
      <c r="AY691" s="17" t="s">
        <v>174</v>
      </c>
      <c r="BE691" s="99">
        <f t="shared" si="19"/>
        <v>0</v>
      </c>
      <c r="BF691" s="99">
        <f t="shared" si="20"/>
        <v>0</v>
      </c>
      <c r="BG691" s="99">
        <f t="shared" si="21"/>
        <v>0</v>
      </c>
      <c r="BH691" s="99">
        <f t="shared" si="22"/>
        <v>0</v>
      </c>
      <c r="BI691" s="99">
        <f t="shared" si="23"/>
        <v>0</v>
      </c>
      <c r="BJ691" s="17" t="s">
        <v>113</v>
      </c>
      <c r="BK691" s="99">
        <f t="shared" si="24"/>
        <v>0</v>
      </c>
      <c r="BL691" s="17" t="s">
        <v>373</v>
      </c>
      <c r="BM691" s="173" t="s">
        <v>699</v>
      </c>
    </row>
    <row r="692" spans="2:65" s="1" customFormat="1" ht="16.5" customHeight="1">
      <c r="B692" s="34"/>
      <c r="C692" s="162" t="s">
        <v>700</v>
      </c>
      <c r="D692" s="162" t="s">
        <v>177</v>
      </c>
      <c r="E692" s="163" t="s">
        <v>701</v>
      </c>
      <c r="F692" s="164" t="s">
        <v>702</v>
      </c>
      <c r="G692" s="165" t="s">
        <v>198</v>
      </c>
      <c r="H692" s="166">
        <v>6.5</v>
      </c>
      <c r="I692" s="167"/>
      <c r="J692" s="168">
        <f t="shared" si="15"/>
        <v>0</v>
      </c>
      <c r="K692" s="169"/>
      <c r="L692" s="34"/>
      <c r="M692" s="170" t="s">
        <v>1</v>
      </c>
      <c r="N692" s="136" t="s">
        <v>43</v>
      </c>
      <c r="P692" s="171">
        <f t="shared" si="16"/>
        <v>0</v>
      </c>
      <c r="Q692" s="171">
        <v>0</v>
      </c>
      <c r="R692" s="171">
        <f t="shared" si="17"/>
        <v>0</v>
      </c>
      <c r="S692" s="171">
        <v>0</v>
      </c>
      <c r="T692" s="172">
        <f t="shared" si="18"/>
        <v>0</v>
      </c>
      <c r="AR692" s="173" t="s">
        <v>373</v>
      </c>
      <c r="AT692" s="173" t="s">
        <v>177</v>
      </c>
      <c r="AU692" s="173" t="s">
        <v>113</v>
      </c>
      <c r="AY692" s="17" t="s">
        <v>174</v>
      </c>
      <c r="BE692" s="99">
        <f t="shared" si="19"/>
        <v>0</v>
      </c>
      <c r="BF692" s="99">
        <f t="shared" si="20"/>
        <v>0</v>
      </c>
      <c r="BG692" s="99">
        <f t="shared" si="21"/>
        <v>0</v>
      </c>
      <c r="BH692" s="99">
        <f t="shared" si="22"/>
        <v>0</v>
      </c>
      <c r="BI692" s="99">
        <f t="shared" si="23"/>
        <v>0</v>
      </c>
      <c r="BJ692" s="17" t="s">
        <v>113</v>
      </c>
      <c r="BK692" s="99">
        <f t="shared" si="24"/>
        <v>0</v>
      </c>
      <c r="BL692" s="17" t="s">
        <v>373</v>
      </c>
      <c r="BM692" s="173" t="s">
        <v>703</v>
      </c>
    </row>
    <row r="693" spans="2:65" s="12" customFormat="1">
      <c r="B693" s="174"/>
      <c r="D693" s="175" t="s">
        <v>182</v>
      </c>
      <c r="E693" s="176" t="s">
        <v>1</v>
      </c>
      <c r="F693" s="177" t="s">
        <v>704</v>
      </c>
      <c r="H693" s="178">
        <v>6.5</v>
      </c>
      <c r="I693" s="179"/>
      <c r="L693" s="174"/>
      <c r="M693" s="180"/>
      <c r="T693" s="181"/>
      <c r="AT693" s="176" t="s">
        <v>182</v>
      </c>
      <c r="AU693" s="176" t="s">
        <v>113</v>
      </c>
      <c r="AV693" s="12" t="s">
        <v>113</v>
      </c>
      <c r="AW693" s="12" t="s">
        <v>31</v>
      </c>
      <c r="AX693" s="12" t="s">
        <v>77</v>
      </c>
      <c r="AY693" s="176" t="s">
        <v>174</v>
      </c>
    </row>
    <row r="694" spans="2:65" s="13" customFormat="1">
      <c r="B694" s="182"/>
      <c r="D694" s="175" t="s">
        <v>182</v>
      </c>
      <c r="E694" s="183" t="s">
        <v>1</v>
      </c>
      <c r="F694" s="184" t="s">
        <v>185</v>
      </c>
      <c r="H694" s="185">
        <v>6.5</v>
      </c>
      <c r="I694" s="186"/>
      <c r="L694" s="182"/>
      <c r="M694" s="187"/>
      <c r="T694" s="188"/>
      <c r="AT694" s="183" t="s">
        <v>182</v>
      </c>
      <c r="AU694" s="183" t="s">
        <v>113</v>
      </c>
      <c r="AV694" s="13" t="s">
        <v>124</v>
      </c>
      <c r="AW694" s="13" t="s">
        <v>31</v>
      </c>
      <c r="AX694" s="13" t="s">
        <v>85</v>
      </c>
      <c r="AY694" s="183" t="s">
        <v>174</v>
      </c>
    </row>
    <row r="695" spans="2:65" s="1" customFormat="1" ht="16.5" customHeight="1">
      <c r="B695" s="34"/>
      <c r="C695" s="162" t="s">
        <v>705</v>
      </c>
      <c r="D695" s="162" t="s">
        <v>177</v>
      </c>
      <c r="E695" s="163" t="s">
        <v>706</v>
      </c>
      <c r="F695" s="164" t="s">
        <v>707</v>
      </c>
      <c r="G695" s="165" t="s">
        <v>198</v>
      </c>
      <c r="H695" s="166">
        <v>3.4</v>
      </c>
      <c r="I695" s="167"/>
      <c r="J695" s="168">
        <f>ROUND(I695*H695,2)</f>
        <v>0</v>
      </c>
      <c r="K695" s="169"/>
      <c r="L695" s="34"/>
      <c r="M695" s="170" t="s">
        <v>1</v>
      </c>
      <c r="N695" s="136" t="s">
        <v>43</v>
      </c>
      <c r="P695" s="171">
        <f>O695*H695</f>
        <v>0</v>
      </c>
      <c r="Q695" s="171">
        <v>0</v>
      </c>
      <c r="R695" s="171">
        <f>Q695*H695</f>
        <v>0</v>
      </c>
      <c r="S695" s="171">
        <v>0</v>
      </c>
      <c r="T695" s="172">
        <f>S695*H695</f>
        <v>0</v>
      </c>
      <c r="AR695" s="173" t="s">
        <v>373</v>
      </c>
      <c r="AT695" s="173" t="s">
        <v>177</v>
      </c>
      <c r="AU695" s="173" t="s">
        <v>113</v>
      </c>
      <c r="AY695" s="17" t="s">
        <v>174</v>
      </c>
      <c r="BE695" s="99">
        <f>IF(N695="základná",J695,0)</f>
        <v>0</v>
      </c>
      <c r="BF695" s="99">
        <f>IF(N695="znížená",J695,0)</f>
        <v>0</v>
      </c>
      <c r="BG695" s="99">
        <f>IF(N695="zákl. prenesená",J695,0)</f>
        <v>0</v>
      </c>
      <c r="BH695" s="99">
        <f>IF(N695="zníž. prenesená",J695,0)</f>
        <v>0</v>
      </c>
      <c r="BI695" s="99">
        <f>IF(N695="nulová",J695,0)</f>
        <v>0</v>
      </c>
      <c r="BJ695" s="17" t="s">
        <v>113</v>
      </c>
      <c r="BK695" s="99">
        <f>ROUND(I695*H695,2)</f>
        <v>0</v>
      </c>
      <c r="BL695" s="17" t="s">
        <v>373</v>
      </c>
      <c r="BM695" s="173" t="s">
        <v>708</v>
      </c>
    </row>
    <row r="696" spans="2:65" s="12" customFormat="1">
      <c r="B696" s="174"/>
      <c r="D696" s="175" t="s">
        <v>182</v>
      </c>
      <c r="E696" s="176" t="s">
        <v>1</v>
      </c>
      <c r="F696" s="177" t="s">
        <v>709</v>
      </c>
      <c r="H696" s="178">
        <v>3.4</v>
      </c>
      <c r="I696" s="179"/>
      <c r="L696" s="174"/>
      <c r="M696" s="180"/>
      <c r="T696" s="181"/>
      <c r="AT696" s="176" t="s">
        <v>182</v>
      </c>
      <c r="AU696" s="176" t="s">
        <v>113</v>
      </c>
      <c r="AV696" s="12" t="s">
        <v>113</v>
      </c>
      <c r="AW696" s="12" t="s">
        <v>31</v>
      </c>
      <c r="AX696" s="12" t="s">
        <v>77</v>
      </c>
      <c r="AY696" s="176" t="s">
        <v>174</v>
      </c>
    </row>
    <row r="697" spans="2:65" s="13" customFormat="1">
      <c r="B697" s="182"/>
      <c r="D697" s="175" t="s">
        <v>182</v>
      </c>
      <c r="E697" s="183" t="s">
        <v>1</v>
      </c>
      <c r="F697" s="184" t="s">
        <v>185</v>
      </c>
      <c r="H697" s="185">
        <v>3.4</v>
      </c>
      <c r="I697" s="186"/>
      <c r="L697" s="182"/>
      <c r="M697" s="187"/>
      <c r="T697" s="188"/>
      <c r="AT697" s="183" t="s">
        <v>182</v>
      </c>
      <c r="AU697" s="183" t="s">
        <v>113</v>
      </c>
      <c r="AV697" s="13" t="s">
        <v>124</v>
      </c>
      <c r="AW697" s="13" t="s">
        <v>31</v>
      </c>
      <c r="AX697" s="13" t="s">
        <v>85</v>
      </c>
      <c r="AY697" s="183" t="s">
        <v>174</v>
      </c>
    </row>
    <row r="698" spans="2:65" s="1" customFormat="1" ht="16.5" customHeight="1">
      <c r="B698" s="34"/>
      <c r="C698" s="162" t="s">
        <v>710</v>
      </c>
      <c r="D698" s="162" t="s">
        <v>177</v>
      </c>
      <c r="E698" s="163" t="s">
        <v>711</v>
      </c>
      <c r="F698" s="164" t="s">
        <v>712</v>
      </c>
      <c r="G698" s="165" t="s">
        <v>180</v>
      </c>
      <c r="H698" s="166">
        <v>161</v>
      </c>
      <c r="I698" s="167"/>
      <c r="J698" s="168">
        <f>ROUND(I698*H698,2)</f>
        <v>0</v>
      </c>
      <c r="K698" s="169"/>
      <c r="L698" s="34"/>
      <c r="M698" s="170" t="s">
        <v>1</v>
      </c>
      <c r="N698" s="136" t="s">
        <v>43</v>
      </c>
      <c r="P698" s="171">
        <f>O698*H698</f>
        <v>0</v>
      </c>
      <c r="Q698" s="171">
        <v>0</v>
      </c>
      <c r="R698" s="171">
        <f>Q698*H698</f>
        <v>0</v>
      </c>
      <c r="S698" s="171">
        <v>4.0000000000000001E-3</v>
      </c>
      <c r="T698" s="172">
        <f>S698*H698</f>
        <v>0.64400000000000002</v>
      </c>
      <c r="AR698" s="173" t="s">
        <v>373</v>
      </c>
      <c r="AT698" s="173" t="s">
        <v>177</v>
      </c>
      <c r="AU698" s="173" t="s">
        <v>113</v>
      </c>
      <c r="AY698" s="17" t="s">
        <v>174</v>
      </c>
      <c r="BE698" s="99">
        <f>IF(N698="základná",J698,0)</f>
        <v>0</v>
      </c>
      <c r="BF698" s="99">
        <f>IF(N698="znížená",J698,0)</f>
        <v>0</v>
      </c>
      <c r="BG698" s="99">
        <f>IF(N698="zákl. prenesená",J698,0)</f>
        <v>0</v>
      </c>
      <c r="BH698" s="99">
        <f>IF(N698="zníž. prenesená",J698,0)</f>
        <v>0</v>
      </c>
      <c r="BI698" s="99">
        <f>IF(N698="nulová",J698,0)</f>
        <v>0</v>
      </c>
      <c r="BJ698" s="17" t="s">
        <v>113</v>
      </c>
      <c r="BK698" s="99">
        <f>ROUND(I698*H698,2)</f>
        <v>0</v>
      </c>
      <c r="BL698" s="17" t="s">
        <v>373</v>
      </c>
      <c r="BM698" s="173" t="s">
        <v>713</v>
      </c>
    </row>
    <row r="699" spans="2:65" s="12" customFormat="1">
      <c r="B699" s="174"/>
      <c r="D699" s="175" t="s">
        <v>182</v>
      </c>
      <c r="E699" s="176" t="s">
        <v>1</v>
      </c>
      <c r="F699" s="177" t="s">
        <v>714</v>
      </c>
      <c r="H699" s="178">
        <v>161</v>
      </c>
      <c r="I699" s="179"/>
      <c r="L699" s="174"/>
      <c r="M699" s="180"/>
      <c r="T699" s="181"/>
      <c r="AT699" s="176" t="s">
        <v>182</v>
      </c>
      <c r="AU699" s="176" t="s">
        <v>113</v>
      </c>
      <c r="AV699" s="12" t="s">
        <v>113</v>
      </c>
      <c r="AW699" s="12" t="s">
        <v>31</v>
      </c>
      <c r="AX699" s="12" t="s">
        <v>77</v>
      </c>
      <c r="AY699" s="176" t="s">
        <v>174</v>
      </c>
    </row>
    <row r="700" spans="2:65" s="13" customFormat="1">
      <c r="B700" s="182"/>
      <c r="D700" s="175" t="s">
        <v>182</v>
      </c>
      <c r="E700" s="183" t="s">
        <v>1</v>
      </c>
      <c r="F700" s="184" t="s">
        <v>185</v>
      </c>
      <c r="H700" s="185">
        <v>161</v>
      </c>
      <c r="I700" s="186"/>
      <c r="L700" s="182"/>
      <c r="M700" s="187"/>
      <c r="T700" s="188"/>
      <c r="AT700" s="183" t="s">
        <v>182</v>
      </c>
      <c r="AU700" s="183" t="s">
        <v>113</v>
      </c>
      <c r="AV700" s="13" t="s">
        <v>124</v>
      </c>
      <c r="AW700" s="13" t="s">
        <v>31</v>
      </c>
      <c r="AX700" s="13" t="s">
        <v>85</v>
      </c>
      <c r="AY700" s="183" t="s">
        <v>174</v>
      </c>
    </row>
    <row r="701" spans="2:65" s="1" customFormat="1" ht="16.5" customHeight="1">
      <c r="B701" s="34"/>
      <c r="C701" s="162" t="s">
        <v>715</v>
      </c>
      <c r="D701" s="162" t="s">
        <v>177</v>
      </c>
      <c r="E701" s="163" t="s">
        <v>716</v>
      </c>
      <c r="F701" s="164" t="s">
        <v>717</v>
      </c>
      <c r="G701" s="165" t="s">
        <v>180</v>
      </c>
      <c r="H701" s="166">
        <v>161</v>
      </c>
      <c r="I701" s="167"/>
      <c r="J701" s="168">
        <f>ROUND(I701*H701,2)</f>
        <v>0</v>
      </c>
      <c r="K701" s="169"/>
      <c r="L701" s="34"/>
      <c r="M701" s="170" t="s">
        <v>1</v>
      </c>
      <c r="N701" s="136" t="s">
        <v>43</v>
      </c>
      <c r="P701" s="171">
        <f>O701*H701</f>
        <v>0</v>
      </c>
      <c r="Q701" s="171">
        <v>0</v>
      </c>
      <c r="R701" s="171">
        <f>Q701*H701</f>
        <v>0</v>
      </c>
      <c r="S701" s="171">
        <v>2E-3</v>
      </c>
      <c r="T701" s="172">
        <f>S701*H701</f>
        <v>0.32200000000000001</v>
      </c>
      <c r="AR701" s="173" t="s">
        <v>373</v>
      </c>
      <c r="AT701" s="173" t="s">
        <v>177</v>
      </c>
      <c r="AU701" s="173" t="s">
        <v>113</v>
      </c>
      <c r="AY701" s="17" t="s">
        <v>174</v>
      </c>
      <c r="BE701" s="99">
        <f>IF(N701="základná",J701,0)</f>
        <v>0</v>
      </c>
      <c r="BF701" s="99">
        <f>IF(N701="znížená",J701,0)</f>
        <v>0</v>
      </c>
      <c r="BG701" s="99">
        <f>IF(N701="zákl. prenesená",J701,0)</f>
        <v>0</v>
      </c>
      <c r="BH701" s="99">
        <f>IF(N701="zníž. prenesená",J701,0)</f>
        <v>0</v>
      </c>
      <c r="BI701" s="99">
        <f>IF(N701="nulová",J701,0)</f>
        <v>0</v>
      </c>
      <c r="BJ701" s="17" t="s">
        <v>113</v>
      </c>
      <c r="BK701" s="99">
        <f>ROUND(I701*H701,2)</f>
        <v>0</v>
      </c>
      <c r="BL701" s="17" t="s">
        <v>373</v>
      </c>
      <c r="BM701" s="173" t="s">
        <v>718</v>
      </c>
    </row>
    <row r="702" spans="2:65" s="1" customFormat="1" ht="24.2" customHeight="1">
      <c r="B702" s="34"/>
      <c r="C702" s="162" t="s">
        <v>719</v>
      </c>
      <c r="D702" s="162" t="s">
        <v>177</v>
      </c>
      <c r="E702" s="163" t="s">
        <v>720</v>
      </c>
      <c r="F702" s="164" t="s">
        <v>721</v>
      </c>
      <c r="G702" s="165" t="s">
        <v>198</v>
      </c>
      <c r="H702" s="166">
        <v>3.819</v>
      </c>
      <c r="I702" s="167"/>
      <c r="J702" s="168">
        <f>ROUND(I702*H702,2)</f>
        <v>0</v>
      </c>
      <c r="K702" s="169"/>
      <c r="L702" s="34"/>
      <c r="M702" s="170" t="s">
        <v>1</v>
      </c>
      <c r="N702" s="136" t="s">
        <v>43</v>
      </c>
      <c r="P702" s="171">
        <f>O702*H702</f>
        <v>0</v>
      </c>
      <c r="Q702" s="171">
        <v>6.9999999999999994E-5</v>
      </c>
      <c r="R702" s="171">
        <f>Q702*H702</f>
        <v>2.6732999999999998E-4</v>
      </c>
      <c r="S702" s="171">
        <v>0</v>
      </c>
      <c r="T702" s="172">
        <f>S702*H702</f>
        <v>0</v>
      </c>
      <c r="AR702" s="173" t="s">
        <v>373</v>
      </c>
      <c r="AT702" s="173" t="s">
        <v>177</v>
      </c>
      <c r="AU702" s="173" t="s">
        <v>113</v>
      </c>
      <c r="AY702" s="17" t="s">
        <v>174</v>
      </c>
      <c r="BE702" s="99">
        <f>IF(N702="základná",J702,0)</f>
        <v>0</v>
      </c>
      <c r="BF702" s="99">
        <f>IF(N702="znížená",J702,0)</f>
        <v>0</v>
      </c>
      <c r="BG702" s="99">
        <f>IF(N702="zákl. prenesená",J702,0)</f>
        <v>0</v>
      </c>
      <c r="BH702" s="99">
        <f>IF(N702="zníž. prenesená",J702,0)</f>
        <v>0</v>
      </c>
      <c r="BI702" s="99">
        <f>IF(N702="nulová",J702,0)</f>
        <v>0</v>
      </c>
      <c r="BJ702" s="17" t="s">
        <v>113</v>
      </c>
      <c r="BK702" s="99">
        <f>ROUND(I702*H702,2)</f>
        <v>0</v>
      </c>
      <c r="BL702" s="17" t="s">
        <v>373</v>
      </c>
      <c r="BM702" s="173" t="s">
        <v>722</v>
      </c>
    </row>
    <row r="703" spans="2:65" s="12" customFormat="1">
      <c r="B703" s="174"/>
      <c r="D703" s="175" t="s">
        <v>182</v>
      </c>
      <c r="E703" s="176" t="s">
        <v>1</v>
      </c>
      <c r="F703" s="177" t="s">
        <v>723</v>
      </c>
      <c r="H703" s="178">
        <v>3.819</v>
      </c>
      <c r="I703" s="179"/>
      <c r="L703" s="174"/>
      <c r="M703" s="180"/>
      <c r="T703" s="181"/>
      <c r="AT703" s="176" t="s">
        <v>182</v>
      </c>
      <c r="AU703" s="176" t="s">
        <v>113</v>
      </c>
      <c r="AV703" s="12" t="s">
        <v>113</v>
      </c>
      <c r="AW703" s="12" t="s">
        <v>31</v>
      </c>
      <c r="AX703" s="12" t="s">
        <v>77</v>
      </c>
      <c r="AY703" s="176" t="s">
        <v>174</v>
      </c>
    </row>
    <row r="704" spans="2:65" s="13" customFormat="1">
      <c r="B704" s="182"/>
      <c r="D704" s="175" t="s">
        <v>182</v>
      </c>
      <c r="E704" s="183" t="s">
        <v>1</v>
      </c>
      <c r="F704" s="184" t="s">
        <v>185</v>
      </c>
      <c r="H704" s="185">
        <v>3.819</v>
      </c>
      <c r="I704" s="186"/>
      <c r="L704" s="182"/>
      <c r="M704" s="187"/>
      <c r="T704" s="188"/>
      <c r="AT704" s="183" t="s">
        <v>182</v>
      </c>
      <c r="AU704" s="183" t="s">
        <v>113</v>
      </c>
      <c r="AV704" s="13" t="s">
        <v>124</v>
      </c>
      <c r="AW704" s="13" t="s">
        <v>31</v>
      </c>
      <c r="AX704" s="13" t="s">
        <v>85</v>
      </c>
      <c r="AY704" s="183" t="s">
        <v>174</v>
      </c>
    </row>
    <row r="705" spans="2:65" s="1" customFormat="1" ht="48.95" customHeight="1">
      <c r="B705" s="34"/>
      <c r="C705" s="162" t="s">
        <v>724</v>
      </c>
      <c r="D705" s="162" t="s">
        <v>177</v>
      </c>
      <c r="E705" s="163" t="s">
        <v>725</v>
      </c>
      <c r="F705" s="164" t="s">
        <v>726</v>
      </c>
      <c r="G705" s="165" t="s">
        <v>408</v>
      </c>
      <c r="H705" s="166">
        <v>1</v>
      </c>
      <c r="I705" s="167"/>
      <c r="J705" s="168">
        <f>ROUND(I705*H705,2)</f>
        <v>0</v>
      </c>
      <c r="K705" s="169"/>
      <c r="L705" s="34"/>
      <c r="M705" s="170" t="s">
        <v>1</v>
      </c>
      <c r="N705" s="136" t="s">
        <v>43</v>
      </c>
      <c r="P705" s="171">
        <f>O705*H705</f>
        <v>0</v>
      </c>
      <c r="Q705" s="171">
        <v>6.9999999999999994E-5</v>
      </c>
      <c r="R705" s="171">
        <f>Q705*H705</f>
        <v>6.9999999999999994E-5</v>
      </c>
      <c r="S705" s="171">
        <v>0</v>
      </c>
      <c r="T705" s="172">
        <f>S705*H705</f>
        <v>0</v>
      </c>
      <c r="AR705" s="173" t="s">
        <v>373</v>
      </c>
      <c r="AT705" s="173" t="s">
        <v>177</v>
      </c>
      <c r="AU705" s="173" t="s">
        <v>113</v>
      </c>
      <c r="AY705" s="17" t="s">
        <v>174</v>
      </c>
      <c r="BE705" s="99">
        <f>IF(N705="základná",J705,0)</f>
        <v>0</v>
      </c>
      <c r="BF705" s="99">
        <f>IF(N705="znížená",J705,0)</f>
        <v>0</v>
      </c>
      <c r="BG705" s="99">
        <f>IF(N705="zákl. prenesená",J705,0)</f>
        <v>0</v>
      </c>
      <c r="BH705" s="99">
        <f>IF(N705="zníž. prenesená",J705,0)</f>
        <v>0</v>
      </c>
      <c r="BI705" s="99">
        <f>IF(N705="nulová",J705,0)</f>
        <v>0</v>
      </c>
      <c r="BJ705" s="17" t="s">
        <v>113</v>
      </c>
      <c r="BK705" s="99">
        <f>ROUND(I705*H705,2)</f>
        <v>0</v>
      </c>
      <c r="BL705" s="17" t="s">
        <v>373</v>
      </c>
      <c r="BM705" s="173" t="s">
        <v>727</v>
      </c>
    </row>
    <row r="706" spans="2:65" s="1" customFormat="1" ht="16.5" customHeight="1">
      <c r="B706" s="34"/>
      <c r="C706" s="162" t="s">
        <v>728</v>
      </c>
      <c r="D706" s="162" t="s">
        <v>177</v>
      </c>
      <c r="E706" s="163" t="s">
        <v>729</v>
      </c>
      <c r="F706" s="164" t="s">
        <v>730</v>
      </c>
      <c r="G706" s="165" t="s">
        <v>408</v>
      </c>
      <c r="H706" s="166">
        <v>1</v>
      </c>
      <c r="I706" s="167"/>
      <c r="J706" s="168">
        <f>ROUND(I706*H706,2)</f>
        <v>0</v>
      </c>
      <c r="K706" s="169"/>
      <c r="L706" s="34"/>
      <c r="M706" s="170" t="s">
        <v>1</v>
      </c>
      <c r="N706" s="136" t="s">
        <v>43</v>
      </c>
      <c r="P706" s="171">
        <f>O706*H706</f>
        <v>0</v>
      </c>
      <c r="Q706" s="171">
        <v>6.9999999999999994E-5</v>
      </c>
      <c r="R706" s="171">
        <f>Q706*H706</f>
        <v>6.9999999999999994E-5</v>
      </c>
      <c r="S706" s="171">
        <v>0</v>
      </c>
      <c r="T706" s="172">
        <f>S706*H706</f>
        <v>0</v>
      </c>
      <c r="AR706" s="173" t="s">
        <v>373</v>
      </c>
      <c r="AT706" s="173" t="s">
        <v>177</v>
      </c>
      <c r="AU706" s="173" t="s">
        <v>113</v>
      </c>
      <c r="AY706" s="17" t="s">
        <v>174</v>
      </c>
      <c r="BE706" s="99">
        <f>IF(N706="základná",J706,0)</f>
        <v>0</v>
      </c>
      <c r="BF706" s="99">
        <f>IF(N706="znížená",J706,0)</f>
        <v>0</v>
      </c>
      <c r="BG706" s="99">
        <f>IF(N706="zákl. prenesená",J706,0)</f>
        <v>0</v>
      </c>
      <c r="BH706" s="99">
        <f>IF(N706="zníž. prenesená",J706,0)</f>
        <v>0</v>
      </c>
      <c r="BI706" s="99">
        <f>IF(N706="nulová",J706,0)</f>
        <v>0</v>
      </c>
      <c r="BJ706" s="17" t="s">
        <v>113</v>
      </c>
      <c r="BK706" s="99">
        <f>ROUND(I706*H706,2)</f>
        <v>0</v>
      </c>
      <c r="BL706" s="17" t="s">
        <v>373</v>
      </c>
      <c r="BM706" s="173" t="s">
        <v>731</v>
      </c>
    </row>
    <row r="707" spans="2:65" s="1" customFormat="1" ht="24.2" customHeight="1">
      <c r="B707" s="34"/>
      <c r="C707" s="162" t="s">
        <v>732</v>
      </c>
      <c r="D707" s="162" t="s">
        <v>177</v>
      </c>
      <c r="E707" s="163" t="s">
        <v>733</v>
      </c>
      <c r="F707" s="164" t="s">
        <v>734</v>
      </c>
      <c r="G707" s="165" t="s">
        <v>605</v>
      </c>
      <c r="H707" s="166"/>
      <c r="I707" s="167"/>
      <c r="J707" s="168">
        <f>ROUND(I707*H707,2)</f>
        <v>0</v>
      </c>
      <c r="K707" s="169"/>
      <c r="L707" s="34"/>
      <c r="M707" s="170" t="s">
        <v>1</v>
      </c>
      <c r="N707" s="136" t="s">
        <v>43</v>
      </c>
      <c r="P707" s="171">
        <f>O707*H707</f>
        <v>0</v>
      </c>
      <c r="Q707" s="171">
        <v>0</v>
      </c>
      <c r="R707" s="171">
        <f>Q707*H707</f>
        <v>0</v>
      </c>
      <c r="S707" s="171">
        <v>0</v>
      </c>
      <c r="T707" s="172">
        <f>S707*H707</f>
        <v>0</v>
      </c>
      <c r="AR707" s="173" t="s">
        <v>373</v>
      </c>
      <c r="AT707" s="173" t="s">
        <v>177</v>
      </c>
      <c r="AU707" s="173" t="s">
        <v>113</v>
      </c>
      <c r="AY707" s="17" t="s">
        <v>174</v>
      </c>
      <c r="BE707" s="99">
        <f>IF(N707="základná",J707,0)</f>
        <v>0</v>
      </c>
      <c r="BF707" s="99">
        <f>IF(N707="znížená",J707,0)</f>
        <v>0</v>
      </c>
      <c r="BG707" s="99">
        <f>IF(N707="zákl. prenesená",J707,0)</f>
        <v>0</v>
      </c>
      <c r="BH707" s="99">
        <f>IF(N707="zníž. prenesená",J707,0)</f>
        <v>0</v>
      </c>
      <c r="BI707" s="99">
        <f>IF(N707="nulová",J707,0)</f>
        <v>0</v>
      </c>
      <c r="BJ707" s="17" t="s">
        <v>113</v>
      </c>
      <c r="BK707" s="99">
        <f>ROUND(I707*H707,2)</f>
        <v>0</v>
      </c>
      <c r="BL707" s="17" t="s">
        <v>373</v>
      </c>
      <c r="BM707" s="173" t="s">
        <v>735</v>
      </c>
    </row>
    <row r="708" spans="2:65" s="11" customFormat="1" ht="22.7" customHeight="1">
      <c r="B708" s="151"/>
      <c r="D708" s="152" t="s">
        <v>76</v>
      </c>
      <c r="E708" s="160" t="s">
        <v>736</v>
      </c>
      <c r="F708" s="160" t="s">
        <v>737</v>
      </c>
      <c r="I708" s="154"/>
      <c r="J708" s="161">
        <f>BK708</f>
        <v>0</v>
      </c>
      <c r="L708" s="151"/>
      <c r="M708" s="155"/>
      <c r="P708" s="156">
        <f>SUM(P709:P719)</f>
        <v>0</v>
      </c>
      <c r="R708" s="156">
        <f>SUM(R709:R719)</f>
        <v>3.1094550000000005</v>
      </c>
      <c r="T708" s="157">
        <f>SUM(T709:T719)</f>
        <v>0</v>
      </c>
      <c r="AR708" s="152" t="s">
        <v>113</v>
      </c>
      <c r="AT708" s="158" t="s">
        <v>76</v>
      </c>
      <c r="AU708" s="158" t="s">
        <v>85</v>
      </c>
      <c r="AY708" s="152" t="s">
        <v>174</v>
      </c>
      <c r="BK708" s="159">
        <f>SUM(BK709:BK719)</f>
        <v>0</v>
      </c>
    </row>
    <row r="709" spans="2:65" s="1" customFormat="1" ht="24.2" customHeight="1">
      <c r="B709" s="34"/>
      <c r="C709" s="162" t="s">
        <v>738</v>
      </c>
      <c r="D709" s="162" t="s">
        <v>177</v>
      </c>
      <c r="E709" s="163" t="s">
        <v>739</v>
      </c>
      <c r="F709" s="164" t="s">
        <v>740</v>
      </c>
      <c r="G709" s="165" t="s">
        <v>198</v>
      </c>
      <c r="H709" s="166">
        <v>93</v>
      </c>
      <c r="I709" s="167"/>
      <c r="J709" s="168">
        <f>ROUND(I709*H709,2)</f>
        <v>0</v>
      </c>
      <c r="K709" s="169"/>
      <c r="L709" s="34"/>
      <c r="M709" s="170" t="s">
        <v>1</v>
      </c>
      <c r="N709" s="136" t="s">
        <v>43</v>
      </c>
      <c r="P709" s="171">
        <f>O709*H709</f>
        <v>0</v>
      </c>
      <c r="Q709" s="171">
        <v>3.7799999999999999E-3</v>
      </c>
      <c r="R709" s="171">
        <f>Q709*H709</f>
        <v>0.35154000000000002</v>
      </c>
      <c r="S709" s="171">
        <v>0</v>
      </c>
      <c r="T709" s="172">
        <f>S709*H709</f>
        <v>0</v>
      </c>
      <c r="AR709" s="173" t="s">
        <v>373</v>
      </c>
      <c r="AT709" s="173" t="s">
        <v>177</v>
      </c>
      <c r="AU709" s="173" t="s">
        <v>113</v>
      </c>
      <c r="AY709" s="17" t="s">
        <v>174</v>
      </c>
      <c r="BE709" s="99">
        <f>IF(N709="základná",J709,0)</f>
        <v>0</v>
      </c>
      <c r="BF709" s="99">
        <f>IF(N709="znížená",J709,0)</f>
        <v>0</v>
      </c>
      <c r="BG709" s="99">
        <f>IF(N709="zákl. prenesená",J709,0)</f>
        <v>0</v>
      </c>
      <c r="BH709" s="99">
        <f>IF(N709="zníž. prenesená",J709,0)</f>
        <v>0</v>
      </c>
      <c r="BI709" s="99">
        <f>IF(N709="nulová",J709,0)</f>
        <v>0</v>
      </c>
      <c r="BJ709" s="17" t="s">
        <v>113</v>
      </c>
      <c r="BK709" s="99">
        <f>ROUND(I709*H709,2)</f>
        <v>0</v>
      </c>
      <c r="BL709" s="17" t="s">
        <v>373</v>
      </c>
      <c r="BM709" s="173" t="s">
        <v>741</v>
      </c>
    </row>
    <row r="710" spans="2:65" s="12" customFormat="1">
      <c r="B710" s="174"/>
      <c r="D710" s="175" t="s">
        <v>182</v>
      </c>
      <c r="E710" s="176" t="s">
        <v>1</v>
      </c>
      <c r="F710" s="177" t="s">
        <v>742</v>
      </c>
      <c r="H710" s="178">
        <v>93</v>
      </c>
      <c r="I710" s="179"/>
      <c r="L710" s="174"/>
      <c r="M710" s="180"/>
      <c r="T710" s="181"/>
      <c r="AT710" s="176" t="s">
        <v>182</v>
      </c>
      <c r="AU710" s="176" t="s">
        <v>113</v>
      </c>
      <c r="AV710" s="12" t="s">
        <v>113</v>
      </c>
      <c r="AW710" s="12" t="s">
        <v>31</v>
      </c>
      <c r="AX710" s="12" t="s">
        <v>77</v>
      </c>
      <c r="AY710" s="176" t="s">
        <v>174</v>
      </c>
    </row>
    <row r="711" spans="2:65" s="13" customFormat="1">
      <c r="B711" s="182"/>
      <c r="D711" s="175" t="s">
        <v>182</v>
      </c>
      <c r="E711" s="183" t="s">
        <v>1</v>
      </c>
      <c r="F711" s="184" t="s">
        <v>185</v>
      </c>
      <c r="H711" s="185">
        <v>93</v>
      </c>
      <c r="I711" s="186"/>
      <c r="L711" s="182"/>
      <c r="M711" s="187"/>
      <c r="T711" s="188"/>
      <c r="AT711" s="183" t="s">
        <v>182</v>
      </c>
      <c r="AU711" s="183" t="s">
        <v>113</v>
      </c>
      <c r="AV711" s="13" t="s">
        <v>124</v>
      </c>
      <c r="AW711" s="13" t="s">
        <v>31</v>
      </c>
      <c r="AX711" s="13" t="s">
        <v>85</v>
      </c>
      <c r="AY711" s="183" t="s">
        <v>174</v>
      </c>
    </row>
    <row r="712" spans="2:65" s="1" customFormat="1" ht="24.2" customHeight="1">
      <c r="B712" s="34"/>
      <c r="C712" s="202" t="s">
        <v>743</v>
      </c>
      <c r="D712" s="202" t="s">
        <v>339</v>
      </c>
      <c r="E712" s="203" t="s">
        <v>744</v>
      </c>
      <c r="F712" s="204" t="s">
        <v>745</v>
      </c>
      <c r="G712" s="205" t="s">
        <v>198</v>
      </c>
      <c r="H712" s="206">
        <v>95.79</v>
      </c>
      <c r="I712" s="207"/>
      <c r="J712" s="208">
        <f>ROUND(I712*H712,2)</f>
        <v>0</v>
      </c>
      <c r="K712" s="209"/>
      <c r="L712" s="210"/>
      <c r="M712" s="211" t="s">
        <v>1</v>
      </c>
      <c r="N712" s="212" t="s">
        <v>43</v>
      </c>
      <c r="P712" s="171">
        <f>O712*H712</f>
        <v>0</v>
      </c>
      <c r="Q712" s="171">
        <v>1.8499999999999999E-2</v>
      </c>
      <c r="R712" s="171">
        <f>Q712*H712</f>
        <v>1.7721150000000001</v>
      </c>
      <c r="S712" s="171">
        <v>0</v>
      </c>
      <c r="T712" s="172">
        <f>S712*H712</f>
        <v>0</v>
      </c>
      <c r="AR712" s="173" t="s">
        <v>466</v>
      </c>
      <c r="AT712" s="173" t="s">
        <v>339</v>
      </c>
      <c r="AU712" s="173" t="s">
        <v>113</v>
      </c>
      <c r="AY712" s="17" t="s">
        <v>174</v>
      </c>
      <c r="BE712" s="99">
        <f>IF(N712="základná",J712,0)</f>
        <v>0</v>
      </c>
      <c r="BF712" s="99">
        <f>IF(N712="znížená",J712,0)</f>
        <v>0</v>
      </c>
      <c r="BG712" s="99">
        <f>IF(N712="zákl. prenesená",J712,0)</f>
        <v>0</v>
      </c>
      <c r="BH712" s="99">
        <f>IF(N712="zníž. prenesená",J712,0)</f>
        <v>0</v>
      </c>
      <c r="BI712" s="99">
        <f>IF(N712="nulová",J712,0)</f>
        <v>0</v>
      </c>
      <c r="BJ712" s="17" t="s">
        <v>113</v>
      </c>
      <c r="BK712" s="99">
        <f>ROUND(I712*H712,2)</f>
        <v>0</v>
      </c>
      <c r="BL712" s="17" t="s">
        <v>373</v>
      </c>
      <c r="BM712" s="173" t="s">
        <v>746</v>
      </c>
    </row>
    <row r="713" spans="2:65" s="12" customFormat="1">
      <c r="B713" s="174"/>
      <c r="D713" s="175" t="s">
        <v>182</v>
      </c>
      <c r="E713" s="176" t="s">
        <v>1</v>
      </c>
      <c r="F713" s="177" t="s">
        <v>747</v>
      </c>
      <c r="H713" s="178">
        <v>95.79</v>
      </c>
      <c r="I713" s="179"/>
      <c r="L713" s="174"/>
      <c r="M713" s="180"/>
      <c r="T713" s="181"/>
      <c r="AT713" s="176" t="s">
        <v>182</v>
      </c>
      <c r="AU713" s="176" t="s">
        <v>113</v>
      </c>
      <c r="AV713" s="12" t="s">
        <v>113</v>
      </c>
      <c r="AW713" s="12" t="s">
        <v>31</v>
      </c>
      <c r="AX713" s="12" t="s">
        <v>77</v>
      </c>
      <c r="AY713" s="176" t="s">
        <v>174</v>
      </c>
    </row>
    <row r="714" spans="2:65" s="13" customFormat="1">
      <c r="B714" s="182"/>
      <c r="D714" s="175" t="s">
        <v>182</v>
      </c>
      <c r="E714" s="183" t="s">
        <v>1</v>
      </c>
      <c r="F714" s="184" t="s">
        <v>185</v>
      </c>
      <c r="H714" s="185">
        <v>95.79</v>
      </c>
      <c r="I714" s="186"/>
      <c r="L714" s="182"/>
      <c r="M714" s="187"/>
      <c r="T714" s="188"/>
      <c r="AT714" s="183" t="s">
        <v>182</v>
      </c>
      <c r="AU714" s="183" t="s">
        <v>113</v>
      </c>
      <c r="AV714" s="13" t="s">
        <v>124</v>
      </c>
      <c r="AW714" s="13" t="s">
        <v>31</v>
      </c>
      <c r="AX714" s="13" t="s">
        <v>85</v>
      </c>
      <c r="AY714" s="183" t="s">
        <v>174</v>
      </c>
    </row>
    <row r="715" spans="2:65" s="1" customFormat="1" ht="24.2" customHeight="1">
      <c r="B715" s="34"/>
      <c r="C715" s="162" t="s">
        <v>748</v>
      </c>
      <c r="D715" s="162" t="s">
        <v>177</v>
      </c>
      <c r="E715" s="163" t="s">
        <v>749</v>
      </c>
      <c r="F715" s="164" t="s">
        <v>750</v>
      </c>
      <c r="G715" s="165" t="s">
        <v>180</v>
      </c>
      <c r="H715" s="166">
        <v>186</v>
      </c>
      <c r="I715" s="167"/>
      <c r="J715" s="168">
        <f>ROUND(I715*H715,2)</f>
        <v>0</v>
      </c>
      <c r="K715" s="169"/>
      <c r="L715" s="34"/>
      <c r="M715" s="170" t="s">
        <v>1</v>
      </c>
      <c r="N715" s="136" t="s">
        <v>43</v>
      </c>
      <c r="P715" s="171">
        <f>O715*H715</f>
        <v>0</v>
      </c>
      <c r="Q715" s="171">
        <v>5.3E-3</v>
      </c>
      <c r="R715" s="171">
        <f>Q715*H715</f>
        <v>0.98580000000000001</v>
      </c>
      <c r="S715" s="171">
        <v>0</v>
      </c>
      <c r="T715" s="172">
        <f>S715*H715</f>
        <v>0</v>
      </c>
      <c r="AR715" s="173" t="s">
        <v>373</v>
      </c>
      <c r="AT715" s="173" t="s">
        <v>177</v>
      </c>
      <c r="AU715" s="173" t="s">
        <v>113</v>
      </c>
      <c r="AY715" s="17" t="s">
        <v>174</v>
      </c>
      <c r="BE715" s="99">
        <f>IF(N715="základná",J715,0)</f>
        <v>0</v>
      </c>
      <c r="BF715" s="99">
        <f>IF(N715="znížená",J715,0)</f>
        <v>0</v>
      </c>
      <c r="BG715" s="99">
        <f>IF(N715="zákl. prenesená",J715,0)</f>
        <v>0</v>
      </c>
      <c r="BH715" s="99">
        <f>IF(N715="zníž. prenesená",J715,0)</f>
        <v>0</v>
      </c>
      <c r="BI715" s="99">
        <f>IF(N715="nulová",J715,0)</f>
        <v>0</v>
      </c>
      <c r="BJ715" s="17" t="s">
        <v>113</v>
      </c>
      <c r="BK715" s="99">
        <f>ROUND(I715*H715,2)</f>
        <v>0</v>
      </c>
      <c r="BL715" s="17" t="s">
        <v>373</v>
      </c>
      <c r="BM715" s="173" t="s">
        <v>751</v>
      </c>
    </row>
    <row r="716" spans="2:65" s="14" customFormat="1">
      <c r="B716" s="189"/>
      <c r="D716" s="175" t="s">
        <v>182</v>
      </c>
      <c r="E716" s="190" t="s">
        <v>1</v>
      </c>
      <c r="F716" s="191" t="s">
        <v>752</v>
      </c>
      <c r="H716" s="190" t="s">
        <v>1</v>
      </c>
      <c r="I716" s="192"/>
      <c r="L716" s="189"/>
      <c r="M716" s="193"/>
      <c r="T716" s="194"/>
      <c r="AT716" s="190" t="s">
        <v>182</v>
      </c>
      <c r="AU716" s="190" t="s">
        <v>113</v>
      </c>
      <c r="AV716" s="14" t="s">
        <v>85</v>
      </c>
      <c r="AW716" s="14" t="s">
        <v>31</v>
      </c>
      <c r="AX716" s="14" t="s">
        <v>77</v>
      </c>
      <c r="AY716" s="190" t="s">
        <v>174</v>
      </c>
    </row>
    <row r="717" spans="2:65" s="12" customFormat="1">
      <c r="B717" s="174"/>
      <c r="D717" s="175" t="s">
        <v>182</v>
      </c>
      <c r="E717" s="176" t="s">
        <v>1</v>
      </c>
      <c r="F717" s="177" t="s">
        <v>753</v>
      </c>
      <c r="H717" s="178">
        <v>186</v>
      </c>
      <c r="I717" s="179"/>
      <c r="L717" s="174"/>
      <c r="M717" s="180"/>
      <c r="T717" s="181"/>
      <c r="AT717" s="176" t="s">
        <v>182</v>
      </c>
      <c r="AU717" s="176" t="s">
        <v>113</v>
      </c>
      <c r="AV717" s="12" t="s">
        <v>113</v>
      </c>
      <c r="AW717" s="12" t="s">
        <v>31</v>
      </c>
      <c r="AX717" s="12" t="s">
        <v>77</v>
      </c>
      <c r="AY717" s="176" t="s">
        <v>174</v>
      </c>
    </row>
    <row r="718" spans="2:65" s="13" customFormat="1">
      <c r="B718" s="182"/>
      <c r="D718" s="175" t="s">
        <v>182</v>
      </c>
      <c r="E718" s="183" t="s">
        <v>1</v>
      </c>
      <c r="F718" s="184" t="s">
        <v>185</v>
      </c>
      <c r="H718" s="185">
        <v>186</v>
      </c>
      <c r="I718" s="186"/>
      <c r="L718" s="182"/>
      <c r="M718" s="187"/>
      <c r="T718" s="188"/>
      <c r="AT718" s="183" t="s">
        <v>182</v>
      </c>
      <c r="AU718" s="183" t="s">
        <v>113</v>
      </c>
      <c r="AV718" s="13" t="s">
        <v>124</v>
      </c>
      <c r="AW718" s="13" t="s">
        <v>31</v>
      </c>
      <c r="AX718" s="13" t="s">
        <v>85</v>
      </c>
      <c r="AY718" s="183" t="s">
        <v>174</v>
      </c>
    </row>
    <row r="719" spans="2:65" s="1" customFormat="1" ht="24.2" customHeight="1">
      <c r="B719" s="34"/>
      <c r="C719" s="162" t="s">
        <v>754</v>
      </c>
      <c r="D719" s="162" t="s">
        <v>177</v>
      </c>
      <c r="E719" s="163" t="s">
        <v>755</v>
      </c>
      <c r="F719" s="164" t="s">
        <v>756</v>
      </c>
      <c r="G719" s="165" t="s">
        <v>605</v>
      </c>
      <c r="H719" s="166"/>
      <c r="I719" s="167"/>
      <c r="J719" s="168">
        <f>ROUND(I719*H719,2)</f>
        <v>0</v>
      </c>
      <c r="K719" s="169"/>
      <c r="L719" s="34"/>
      <c r="M719" s="170" t="s">
        <v>1</v>
      </c>
      <c r="N719" s="136" t="s">
        <v>43</v>
      </c>
      <c r="P719" s="171">
        <f>O719*H719</f>
        <v>0</v>
      </c>
      <c r="Q719" s="171">
        <v>0</v>
      </c>
      <c r="R719" s="171">
        <f>Q719*H719</f>
        <v>0</v>
      </c>
      <c r="S719" s="171">
        <v>0</v>
      </c>
      <c r="T719" s="172">
        <f>S719*H719</f>
        <v>0</v>
      </c>
      <c r="AR719" s="173" t="s">
        <v>373</v>
      </c>
      <c r="AT719" s="173" t="s">
        <v>177</v>
      </c>
      <c r="AU719" s="173" t="s">
        <v>113</v>
      </c>
      <c r="AY719" s="17" t="s">
        <v>174</v>
      </c>
      <c r="BE719" s="99">
        <f>IF(N719="základná",J719,0)</f>
        <v>0</v>
      </c>
      <c r="BF719" s="99">
        <f>IF(N719="znížená",J719,0)</f>
        <v>0</v>
      </c>
      <c r="BG719" s="99">
        <f>IF(N719="zákl. prenesená",J719,0)</f>
        <v>0</v>
      </c>
      <c r="BH719" s="99">
        <f>IF(N719="zníž. prenesená",J719,0)</f>
        <v>0</v>
      </c>
      <c r="BI719" s="99">
        <f>IF(N719="nulová",J719,0)</f>
        <v>0</v>
      </c>
      <c r="BJ719" s="17" t="s">
        <v>113</v>
      </c>
      <c r="BK719" s="99">
        <f>ROUND(I719*H719,2)</f>
        <v>0</v>
      </c>
      <c r="BL719" s="17" t="s">
        <v>373</v>
      </c>
      <c r="BM719" s="173" t="s">
        <v>757</v>
      </c>
    </row>
    <row r="720" spans="2:65" s="11" customFormat="1" ht="22.7" customHeight="1">
      <c r="B720" s="151"/>
      <c r="D720" s="152" t="s">
        <v>76</v>
      </c>
      <c r="E720" s="160" t="s">
        <v>758</v>
      </c>
      <c r="F720" s="160" t="s">
        <v>759</v>
      </c>
      <c r="I720" s="154"/>
      <c r="J720" s="161">
        <f>BK720</f>
        <v>0</v>
      </c>
      <c r="L720" s="151"/>
      <c r="M720" s="155"/>
      <c r="P720" s="156">
        <f>SUM(P721:P728)</f>
        <v>0</v>
      </c>
      <c r="R720" s="156">
        <f>SUM(R721:R728)</f>
        <v>13.082000000000001</v>
      </c>
      <c r="T720" s="157">
        <f>SUM(T721:T728)</f>
        <v>0</v>
      </c>
      <c r="AR720" s="152" t="s">
        <v>113</v>
      </c>
      <c r="AT720" s="158" t="s">
        <v>76</v>
      </c>
      <c r="AU720" s="158" t="s">
        <v>85</v>
      </c>
      <c r="AY720" s="152" t="s">
        <v>174</v>
      </c>
      <c r="BK720" s="159">
        <f>SUM(BK721:BK728)</f>
        <v>0</v>
      </c>
    </row>
    <row r="721" spans="2:65" s="1" customFormat="1" ht="24.2" customHeight="1">
      <c r="B721" s="34"/>
      <c r="C721" s="162" t="s">
        <v>760</v>
      </c>
      <c r="D721" s="162" t="s">
        <v>177</v>
      </c>
      <c r="E721" s="163" t="s">
        <v>761</v>
      </c>
      <c r="F721" s="164" t="s">
        <v>762</v>
      </c>
      <c r="G721" s="165" t="s">
        <v>180</v>
      </c>
      <c r="H721" s="166">
        <v>62</v>
      </c>
      <c r="I721" s="167"/>
      <c r="J721" s="168">
        <f>ROUND(I721*H721,2)</f>
        <v>0</v>
      </c>
      <c r="K721" s="169"/>
      <c r="L721" s="34"/>
      <c r="M721" s="170" t="s">
        <v>1</v>
      </c>
      <c r="N721" s="136" t="s">
        <v>43</v>
      </c>
      <c r="P721" s="171">
        <f>O721*H721</f>
        <v>0</v>
      </c>
      <c r="Q721" s="171">
        <v>0.11125</v>
      </c>
      <c r="R721" s="171">
        <f>Q721*H721</f>
        <v>6.8975</v>
      </c>
      <c r="S721" s="171">
        <v>0</v>
      </c>
      <c r="T721" s="172">
        <f>S721*H721</f>
        <v>0</v>
      </c>
      <c r="AR721" s="173" t="s">
        <v>373</v>
      </c>
      <c r="AT721" s="173" t="s">
        <v>177</v>
      </c>
      <c r="AU721" s="173" t="s">
        <v>113</v>
      </c>
      <c r="AY721" s="17" t="s">
        <v>174</v>
      </c>
      <c r="BE721" s="99">
        <f>IF(N721="základná",J721,0)</f>
        <v>0</v>
      </c>
      <c r="BF721" s="99">
        <f>IF(N721="znížená",J721,0)</f>
        <v>0</v>
      </c>
      <c r="BG721" s="99">
        <f>IF(N721="zákl. prenesená",J721,0)</f>
        <v>0</v>
      </c>
      <c r="BH721" s="99">
        <f>IF(N721="zníž. prenesená",J721,0)</f>
        <v>0</v>
      </c>
      <c r="BI721" s="99">
        <f>IF(N721="nulová",J721,0)</f>
        <v>0</v>
      </c>
      <c r="BJ721" s="17" t="s">
        <v>113</v>
      </c>
      <c r="BK721" s="99">
        <f>ROUND(I721*H721,2)</f>
        <v>0</v>
      </c>
      <c r="BL721" s="17" t="s">
        <v>373</v>
      </c>
      <c r="BM721" s="173" t="s">
        <v>763</v>
      </c>
    </row>
    <row r="722" spans="2:65" s="14" customFormat="1">
      <c r="B722" s="189"/>
      <c r="D722" s="175" t="s">
        <v>182</v>
      </c>
      <c r="E722" s="190" t="s">
        <v>1</v>
      </c>
      <c r="F722" s="191" t="s">
        <v>764</v>
      </c>
      <c r="H722" s="190" t="s">
        <v>1</v>
      </c>
      <c r="I722" s="192"/>
      <c r="L722" s="189"/>
      <c r="M722" s="193"/>
      <c r="T722" s="194"/>
      <c r="AT722" s="190" t="s">
        <v>182</v>
      </c>
      <c r="AU722" s="190" t="s">
        <v>113</v>
      </c>
      <c r="AV722" s="14" t="s">
        <v>85</v>
      </c>
      <c r="AW722" s="14" t="s">
        <v>31</v>
      </c>
      <c r="AX722" s="14" t="s">
        <v>77</v>
      </c>
      <c r="AY722" s="190" t="s">
        <v>174</v>
      </c>
    </row>
    <row r="723" spans="2:65" s="12" customFormat="1">
      <c r="B723" s="174"/>
      <c r="D723" s="175" t="s">
        <v>182</v>
      </c>
      <c r="E723" s="176" t="s">
        <v>1</v>
      </c>
      <c r="F723" s="177" t="s">
        <v>120</v>
      </c>
      <c r="H723" s="178">
        <v>62</v>
      </c>
      <c r="I723" s="179"/>
      <c r="L723" s="174"/>
      <c r="M723" s="180"/>
      <c r="T723" s="181"/>
      <c r="AT723" s="176" t="s">
        <v>182</v>
      </c>
      <c r="AU723" s="176" t="s">
        <v>113</v>
      </c>
      <c r="AV723" s="12" t="s">
        <v>113</v>
      </c>
      <c r="AW723" s="12" t="s">
        <v>31</v>
      </c>
      <c r="AX723" s="12" t="s">
        <v>77</v>
      </c>
      <c r="AY723" s="176" t="s">
        <v>174</v>
      </c>
    </row>
    <row r="724" spans="2:65" s="13" customFormat="1">
      <c r="B724" s="182"/>
      <c r="D724" s="175" t="s">
        <v>182</v>
      </c>
      <c r="E724" s="183" t="s">
        <v>119</v>
      </c>
      <c r="F724" s="184" t="s">
        <v>185</v>
      </c>
      <c r="H724" s="185">
        <v>62</v>
      </c>
      <c r="I724" s="186"/>
      <c r="L724" s="182"/>
      <c r="M724" s="187"/>
      <c r="T724" s="188"/>
      <c r="AT724" s="183" t="s">
        <v>182</v>
      </c>
      <c r="AU724" s="183" t="s">
        <v>113</v>
      </c>
      <c r="AV724" s="13" t="s">
        <v>124</v>
      </c>
      <c r="AW724" s="13" t="s">
        <v>31</v>
      </c>
      <c r="AX724" s="13" t="s">
        <v>85</v>
      </c>
      <c r="AY724" s="183" t="s">
        <v>174</v>
      </c>
    </row>
    <row r="725" spans="2:65" s="1" customFormat="1" ht="24.2" customHeight="1">
      <c r="B725" s="34"/>
      <c r="C725" s="202" t="s">
        <v>765</v>
      </c>
      <c r="D725" s="202" t="s">
        <v>339</v>
      </c>
      <c r="E725" s="203" t="s">
        <v>766</v>
      </c>
      <c r="F725" s="204" t="s">
        <v>767</v>
      </c>
      <c r="G725" s="205" t="s">
        <v>180</v>
      </c>
      <c r="H725" s="206">
        <v>65.099999999999994</v>
      </c>
      <c r="I725" s="207"/>
      <c r="J725" s="208">
        <f>ROUND(I725*H725,2)</f>
        <v>0</v>
      </c>
      <c r="K725" s="209"/>
      <c r="L725" s="210"/>
      <c r="M725" s="211" t="s">
        <v>1</v>
      </c>
      <c r="N725" s="212" t="s">
        <v>43</v>
      </c>
      <c r="P725" s="171">
        <f>O725*H725</f>
        <v>0</v>
      </c>
      <c r="Q725" s="171">
        <v>9.5000000000000001E-2</v>
      </c>
      <c r="R725" s="171">
        <f>Q725*H725</f>
        <v>6.1844999999999999</v>
      </c>
      <c r="S725" s="171">
        <v>0</v>
      </c>
      <c r="T725" s="172">
        <f>S725*H725</f>
        <v>0</v>
      </c>
      <c r="AR725" s="173" t="s">
        <v>466</v>
      </c>
      <c r="AT725" s="173" t="s">
        <v>339</v>
      </c>
      <c r="AU725" s="173" t="s">
        <v>113</v>
      </c>
      <c r="AY725" s="17" t="s">
        <v>174</v>
      </c>
      <c r="BE725" s="99">
        <f>IF(N725="základná",J725,0)</f>
        <v>0</v>
      </c>
      <c r="BF725" s="99">
        <f>IF(N725="znížená",J725,0)</f>
        <v>0</v>
      </c>
      <c r="BG725" s="99">
        <f>IF(N725="zákl. prenesená",J725,0)</f>
        <v>0</v>
      </c>
      <c r="BH725" s="99">
        <f>IF(N725="zníž. prenesená",J725,0)</f>
        <v>0</v>
      </c>
      <c r="BI725" s="99">
        <f>IF(N725="nulová",J725,0)</f>
        <v>0</v>
      </c>
      <c r="BJ725" s="17" t="s">
        <v>113</v>
      </c>
      <c r="BK725" s="99">
        <f>ROUND(I725*H725,2)</f>
        <v>0</v>
      </c>
      <c r="BL725" s="17" t="s">
        <v>373</v>
      </c>
      <c r="BM725" s="173" t="s">
        <v>768</v>
      </c>
    </row>
    <row r="726" spans="2:65" s="12" customFormat="1">
      <c r="B726" s="174"/>
      <c r="D726" s="175" t="s">
        <v>182</v>
      </c>
      <c r="E726" s="176" t="s">
        <v>1</v>
      </c>
      <c r="F726" s="177" t="s">
        <v>769</v>
      </c>
      <c r="H726" s="178">
        <v>65.099999999999994</v>
      </c>
      <c r="I726" s="179"/>
      <c r="L726" s="174"/>
      <c r="M726" s="180"/>
      <c r="T726" s="181"/>
      <c r="AT726" s="176" t="s">
        <v>182</v>
      </c>
      <c r="AU726" s="176" t="s">
        <v>113</v>
      </c>
      <c r="AV726" s="12" t="s">
        <v>113</v>
      </c>
      <c r="AW726" s="12" t="s">
        <v>31</v>
      </c>
      <c r="AX726" s="12" t="s">
        <v>77</v>
      </c>
      <c r="AY726" s="176" t="s">
        <v>174</v>
      </c>
    </row>
    <row r="727" spans="2:65" s="13" customFormat="1">
      <c r="B727" s="182"/>
      <c r="D727" s="175" t="s">
        <v>182</v>
      </c>
      <c r="E727" s="183" t="s">
        <v>1</v>
      </c>
      <c r="F727" s="184" t="s">
        <v>185</v>
      </c>
      <c r="H727" s="185">
        <v>65.099999999999994</v>
      </c>
      <c r="I727" s="186"/>
      <c r="L727" s="182"/>
      <c r="M727" s="187"/>
      <c r="T727" s="188"/>
      <c r="AT727" s="183" t="s">
        <v>182</v>
      </c>
      <c r="AU727" s="183" t="s">
        <v>113</v>
      </c>
      <c r="AV727" s="13" t="s">
        <v>124</v>
      </c>
      <c r="AW727" s="13" t="s">
        <v>31</v>
      </c>
      <c r="AX727" s="13" t="s">
        <v>85</v>
      </c>
      <c r="AY727" s="183" t="s">
        <v>174</v>
      </c>
    </row>
    <row r="728" spans="2:65" s="1" customFormat="1" ht="24.2" customHeight="1">
      <c r="B728" s="34"/>
      <c r="C728" s="162" t="s">
        <v>742</v>
      </c>
      <c r="D728" s="162" t="s">
        <v>177</v>
      </c>
      <c r="E728" s="163" t="s">
        <v>770</v>
      </c>
      <c r="F728" s="164" t="s">
        <v>771</v>
      </c>
      <c r="G728" s="165" t="s">
        <v>605</v>
      </c>
      <c r="H728" s="166"/>
      <c r="I728" s="167"/>
      <c r="J728" s="168">
        <f>ROUND(I728*H728,2)</f>
        <v>0</v>
      </c>
      <c r="K728" s="169"/>
      <c r="L728" s="34"/>
      <c r="M728" s="170" t="s">
        <v>1</v>
      </c>
      <c r="N728" s="136" t="s">
        <v>43</v>
      </c>
      <c r="P728" s="171">
        <f>O728*H728</f>
        <v>0</v>
      </c>
      <c r="Q728" s="171">
        <v>0</v>
      </c>
      <c r="R728" s="171">
        <f>Q728*H728</f>
        <v>0</v>
      </c>
      <c r="S728" s="171">
        <v>0</v>
      </c>
      <c r="T728" s="172">
        <f>S728*H728</f>
        <v>0</v>
      </c>
      <c r="AR728" s="173" t="s">
        <v>373</v>
      </c>
      <c r="AT728" s="173" t="s">
        <v>177</v>
      </c>
      <c r="AU728" s="173" t="s">
        <v>113</v>
      </c>
      <c r="AY728" s="17" t="s">
        <v>174</v>
      </c>
      <c r="BE728" s="99">
        <f>IF(N728="základná",J728,0)</f>
        <v>0</v>
      </c>
      <c r="BF728" s="99">
        <f>IF(N728="znížená",J728,0)</f>
        <v>0</v>
      </c>
      <c r="BG728" s="99">
        <f>IF(N728="zákl. prenesená",J728,0)</f>
        <v>0</v>
      </c>
      <c r="BH728" s="99">
        <f>IF(N728="zníž. prenesená",J728,0)</f>
        <v>0</v>
      </c>
      <c r="BI728" s="99">
        <f>IF(N728="nulová",J728,0)</f>
        <v>0</v>
      </c>
      <c r="BJ728" s="17" t="s">
        <v>113</v>
      </c>
      <c r="BK728" s="99">
        <f>ROUND(I728*H728,2)</f>
        <v>0</v>
      </c>
      <c r="BL728" s="17" t="s">
        <v>373</v>
      </c>
      <c r="BM728" s="173" t="s">
        <v>772</v>
      </c>
    </row>
    <row r="729" spans="2:65" s="11" customFormat="1" ht="22.7" customHeight="1">
      <c r="B729" s="151"/>
      <c r="D729" s="152" t="s">
        <v>76</v>
      </c>
      <c r="E729" s="160" t="s">
        <v>773</v>
      </c>
      <c r="F729" s="160" t="s">
        <v>774</v>
      </c>
      <c r="I729" s="154"/>
      <c r="J729" s="161">
        <f>BK729</f>
        <v>0</v>
      </c>
      <c r="L729" s="151"/>
      <c r="M729" s="155"/>
      <c r="P729" s="156">
        <f>SUM(P730:P743)</f>
        <v>0</v>
      </c>
      <c r="R729" s="156">
        <f>SUM(R730:R743)</f>
        <v>0.39297200000000004</v>
      </c>
      <c r="T729" s="157">
        <f>SUM(T730:T743)</f>
        <v>8.0999999999999996E-3</v>
      </c>
      <c r="AR729" s="152" t="s">
        <v>113</v>
      </c>
      <c r="AT729" s="158" t="s">
        <v>76</v>
      </c>
      <c r="AU729" s="158" t="s">
        <v>85</v>
      </c>
      <c r="AY729" s="152" t="s">
        <v>174</v>
      </c>
      <c r="BK729" s="159">
        <f>SUM(BK730:BK743)</f>
        <v>0</v>
      </c>
    </row>
    <row r="730" spans="2:65" s="1" customFormat="1" ht="24.2" customHeight="1">
      <c r="B730" s="34"/>
      <c r="C730" s="162" t="s">
        <v>775</v>
      </c>
      <c r="D730" s="162" t="s">
        <v>177</v>
      </c>
      <c r="E730" s="163" t="s">
        <v>776</v>
      </c>
      <c r="F730" s="164" t="s">
        <v>777</v>
      </c>
      <c r="G730" s="165" t="s">
        <v>198</v>
      </c>
      <c r="H730" s="166">
        <v>61.8</v>
      </c>
      <c r="I730" s="167"/>
      <c r="J730" s="168">
        <f>ROUND(I730*H730,2)</f>
        <v>0</v>
      </c>
      <c r="K730" s="169"/>
      <c r="L730" s="34"/>
      <c r="M730" s="170" t="s">
        <v>1</v>
      </c>
      <c r="N730" s="136" t="s">
        <v>43</v>
      </c>
      <c r="P730" s="171">
        <f>O730*H730</f>
        <v>0</v>
      </c>
      <c r="Q730" s="171">
        <v>4.0000000000000003E-5</v>
      </c>
      <c r="R730" s="171">
        <f>Q730*H730</f>
        <v>2.4720000000000002E-3</v>
      </c>
      <c r="S730" s="171">
        <v>0</v>
      </c>
      <c r="T730" s="172">
        <f>S730*H730</f>
        <v>0</v>
      </c>
      <c r="AR730" s="173" t="s">
        <v>373</v>
      </c>
      <c r="AT730" s="173" t="s">
        <v>177</v>
      </c>
      <c r="AU730" s="173" t="s">
        <v>113</v>
      </c>
      <c r="AY730" s="17" t="s">
        <v>174</v>
      </c>
      <c r="BE730" s="99">
        <f>IF(N730="základná",J730,0)</f>
        <v>0</v>
      </c>
      <c r="BF730" s="99">
        <f>IF(N730="znížená",J730,0)</f>
        <v>0</v>
      </c>
      <c r="BG730" s="99">
        <f>IF(N730="zákl. prenesená",J730,0)</f>
        <v>0</v>
      </c>
      <c r="BH730" s="99">
        <f>IF(N730="zníž. prenesená",J730,0)</f>
        <v>0</v>
      </c>
      <c r="BI730" s="99">
        <f>IF(N730="nulová",J730,0)</f>
        <v>0</v>
      </c>
      <c r="BJ730" s="17" t="s">
        <v>113</v>
      </c>
      <c r="BK730" s="99">
        <f>ROUND(I730*H730,2)</f>
        <v>0</v>
      </c>
      <c r="BL730" s="17" t="s">
        <v>373</v>
      </c>
      <c r="BM730" s="173" t="s">
        <v>778</v>
      </c>
    </row>
    <row r="731" spans="2:65" s="12" customFormat="1">
      <c r="B731" s="174"/>
      <c r="D731" s="175" t="s">
        <v>182</v>
      </c>
      <c r="E731" s="176" t="s">
        <v>1</v>
      </c>
      <c r="F731" s="177" t="s">
        <v>779</v>
      </c>
      <c r="H731" s="178">
        <v>61.8</v>
      </c>
      <c r="I731" s="179"/>
      <c r="L731" s="174"/>
      <c r="M731" s="180"/>
      <c r="T731" s="181"/>
      <c r="AT731" s="176" t="s">
        <v>182</v>
      </c>
      <c r="AU731" s="176" t="s">
        <v>113</v>
      </c>
      <c r="AV731" s="12" t="s">
        <v>113</v>
      </c>
      <c r="AW731" s="12" t="s">
        <v>31</v>
      </c>
      <c r="AX731" s="12" t="s">
        <v>77</v>
      </c>
      <c r="AY731" s="176" t="s">
        <v>174</v>
      </c>
    </row>
    <row r="732" spans="2:65" s="13" customFormat="1">
      <c r="B732" s="182"/>
      <c r="D732" s="175" t="s">
        <v>182</v>
      </c>
      <c r="E732" s="183" t="s">
        <v>1</v>
      </c>
      <c r="F732" s="184" t="s">
        <v>185</v>
      </c>
      <c r="H732" s="185">
        <v>61.8</v>
      </c>
      <c r="I732" s="186"/>
      <c r="L732" s="182"/>
      <c r="M732" s="187"/>
      <c r="T732" s="188"/>
      <c r="AT732" s="183" t="s">
        <v>182</v>
      </c>
      <c r="AU732" s="183" t="s">
        <v>113</v>
      </c>
      <c r="AV732" s="13" t="s">
        <v>124</v>
      </c>
      <c r="AW732" s="13" t="s">
        <v>31</v>
      </c>
      <c r="AX732" s="13" t="s">
        <v>85</v>
      </c>
      <c r="AY732" s="183" t="s">
        <v>174</v>
      </c>
    </row>
    <row r="733" spans="2:65" s="1" customFormat="1" ht="24.2" customHeight="1">
      <c r="B733" s="34"/>
      <c r="C733" s="162" t="s">
        <v>780</v>
      </c>
      <c r="D733" s="162" t="s">
        <v>177</v>
      </c>
      <c r="E733" s="163" t="s">
        <v>781</v>
      </c>
      <c r="F733" s="164" t="s">
        <v>782</v>
      </c>
      <c r="G733" s="165" t="s">
        <v>180</v>
      </c>
      <c r="H733" s="166">
        <v>8.1</v>
      </c>
      <c r="I733" s="167"/>
      <c r="J733" s="168">
        <f>ROUND(I733*H733,2)</f>
        <v>0</v>
      </c>
      <c r="K733" s="169"/>
      <c r="L733" s="34"/>
      <c r="M733" s="170" t="s">
        <v>1</v>
      </c>
      <c r="N733" s="136" t="s">
        <v>43</v>
      </c>
      <c r="P733" s="171">
        <f>O733*H733</f>
        <v>0</v>
      </c>
      <c r="Q733" s="171">
        <v>0</v>
      </c>
      <c r="R733" s="171">
        <f>Q733*H733</f>
        <v>0</v>
      </c>
      <c r="S733" s="171">
        <v>1E-3</v>
      </c>
      <c r="T733" s="172">
        <f>S733*H733</f>
        <v>8.0999999999999996E-3</v>
      </c>
      <c r="AR733" s="173" t="s">
        <v>373</v>
      </c>
      <c r="AT733" s="173" t="s">
        <v>177</v>
      </c>
      <c r="AU733" s="173" t="s">
        <v>113</v>
      </c>
      <c r="AY733" s="17" t="s">
        <v>174</v>
      </c>
      <c r="BE733" s="99">
        <f>IF(N733="základná",J733,0)</f>
        <v>0</v>
      </c>
      <c r="BF733" s="99">
        <f>IF(N733="znížená",J733,0)</f>
        <v>0</v>
      </c>
      <c r="BG733" s="99">
        <f>IF(N733="zákl. prenesená",J733,0)</f>
        <v>0</v>
      </c>
      <c r="BH733" s="99">
        <f>IF(N733="zníž. prenesená",J733,0)</f>
        <v>0</v>
      </c>
      <c r="BI733" s="99">
        <f>IF(N733="nulová",J733,0)</f>
        <v>0</v>
      </c>
      <c r="BJ733" s="17" t="s">
        <v>113</v>
      </c>
      <c r="BK733" s="99">
        <f>ROUND(I733*H733,2)</f>
        <v>0</v>
      </c>
      <c r="BL733" s="17" t="s">
        <v>373</v>
      </c>
      <c r="BM733" s="173" t="s">
        <v>783</v>
      </c>
    </row>
    <row r="734" spans="2:65" s="12" customFormat="1">
      <c r="B734" s="174"/>
      <c r="D734" s="175" t="s">
        <v>182</v>
      </c>
      <c r="E734" s="176" t="s">
        <v>1</v>
      </c>
      <c r="F734" s="177" t="s">
        <v>784</v>
      </c>
      <c r="H734" s="178">
        <v>8.1</v>
      </c>
      <c r="I734" s="179"/>
      <c r="L734" s="174"/>
      <c r="M734" s="180"/>
      <c r="T734" s="181"/>
      <c r="AT734" s="176" t="s">
        <v>182</v>
      </c>
      <c r="AU734" s="176" t="s">
        <v>113</v>
      </c>
      <c r="AV734" s="12" t="s">
        <v>113</v>
      </c>
      <c r="AW734" s="12" t="s">
        <v>31</v>
      </c>
      <c r="AX734" s="12" t="s">
        <v>77</v>
      </c>
      <c r="AY734" s="176" t="s">
        <v>174</v>
      </c>
    </row>
    <row r="735" spans="2:65" s="13" customFormat="1">
      <c r="B735" s="182"/>
      <c r="D735" s="175" t="s">
        <v>182</v>
      </c>
      <c r="E735" s="183" t="s">
        <v>1</v>
      </c>
      <c r="F735" s="184" t="s">
        <v>185</v>
      </c>
      <c r="H735" s="185">
        <v>8.1</v>
      </c>
      <c r="I735" s="186"/>
      <c r="L735" s="182"/>
      <c r="M735" s="187"/>
      <c r="T735" s="188"/>
      <c r="AT735" s="183" t="s">
        <v>182</v>
      </c>
      <c r="AU735" s="183" t="s">
        <v>113</v>
      </c>
      <c r="AV735" s="13" t="s">
        <v>124</v>
      </c>
      <c r="AW735" s="13" t="s">
        <v>31</v>
      </c>
      <c r="AX735" s="13" t="s">
        <v>85</v>
      </c>
      <c r="AY735" s="183" t="s">
        <v>174</v>
      </c>
    </row>
    <row r="736" spans="2:65" s="1" customFormat="1" ht="21.75" customHeight="1">
      <c r="B736" s="34"/>
      <c r="C736" s="162" t="s">
        <v>785</v>
      </c>
      <c r="D736" s="162" t="s">
        <v>177</v>
      </c>
      <c r="E736" s="163" t="s">
        <v>786</v>
      </c>
      <c r="F736" s="164" t="s">
        <v>787</v>
      </c>
      <c r="G736" s="165" t="s">
        <v>180</v>
      </c>
      <c r="H736" s="166">
        <v>71</v>
      </c>
      <c r="I736" s="167"/>
      <c r="J736" s="168">
        <f>ROUND(I736*H736,2)</f>
        <v>0</v>
      </c>
      <c r="K736" s="169"/>
      <c r="L736" s="34"/>
      <c r="M736" s="170" t="s">
        <v>1</v>
      </c>
      <c r="N736" s="136" t="s">
        <v>43</v>
      </c>
      <c r="P736" s="171">
        <f>O736*H736</f>
        <v>0</v>
      </c>
      <c r="Q736" s="171">
        <v>2.9999999999999997E-4</v>
      </c>
      <c r="R736" s="171">
        <f>Q736*H736</f>
        <v>2.1299999999999999E-2</v>
      </c>
      <c r="S736" s="171">
        <v>0</v>
      </c>
      <c r="T736" s="172">
        <f>S736*H736</f>
        <v>0</v>
      </c>
      <c r="AR736" s="173" t="s">
        <v>373</v>
      </c>
      <c r="AT736" s="173" t="s">
        <v>177</v>
      </c>
      <c r="AU736" s="173" t="s">
        <v>113</v>
      </c>
      <c r="AY736" s="17" t="s">
        <v>174</v>
      </c>
      <c r="BE736" s="99">
        <f>IF(N736="základná",J736,0)</f>
        <v>0</v>
      </c>
      <c r="BF736" s="99">
        <f>IF(N736="znížená",J736,0)</f>
        <v>0</v>
      </c>
      <c r="BG736" s="99">
        <f>IF(N736="zákl. prenesená",J736,0)</f>
        <v>0</v>
      </c>
      <c r="BH736" s="99">
        <f>IF(N736="zníž. prenesená",J736,0)</f>
        <v>0</v>
      </c>
      <c r="BI736" s="99">
        <f>IF(N736="nulová",J736,0)</f>
        <v>0</v>
      </c>
      <c r="BJ736" s="17" t="s">
        <v>113</v>
      </c>
      <c r="BK736" s="99">
        <f>ROUND(I736*H736,2)</f>
        <v>0</v>
      </c>
      <c r="BL736" s="17" t="s">
        <v>373</v>
      </c>
      <c r="BM736" s="173" t="s">
        <v>788</v>
      </c>
    </row>
    <row r="737" spans="2:65" s="14" customFormat="1">
      <c r="B737" s="189"/>
      <c r="D737" s="175" t="s">
        <v>182</v>
      </c>
      <c r="E737" s="190" t="s">
        <v>1</v>
      </c>
      <c r="F737" s="191" t="s">
        <v>789</v>
      </c>
      <c r="H737" s="190" t="s">
        <v>1</v>
      </c>
      <c r="I737" s="192"/>
      <c r="L737" s="189"/>
      <c r="M737" s="193"/>
      <c r="T737" s="194"/>
      <c r="AT737" s="190" t="s">
        <v>182</v>
      </c>
      <c r="AU737" s="190" t="s">
        <v>113</v>
      </c>
      <c r="AV737" s="14" t="s">
        <v>85</v>
      </c>
      <c r="AW737" s="14" t="s">
        <v>31</v>
      </c>
      <c r="AX737" s="14" t="s">
        <v>77</v>
      </c>
      <c r="AY737" s="190" t="s">
        <v>174</v>
      </c>
    </row>
    <row r="738" spans="2:65" s="12" customFormat="1">
      <c r="B738" s="174"/>
      <c r="D738" s="175" t="s">
        <v>182</v>
      </c>
      <c r="E738" s="176" t="s">
        <v>1</v>
      </c>
      <c r="F738" s="177" t="s">
        <v>122</v>
      </c>
      <c r="H738" s="178">
        <v>71</v>
      </c>
      <c r="I738" s="179"/>
      <c r="L738" s="174"/>
      <c r="M738" s="180"/>
      <c r="T738" s="181"/>
      <c r="AT738" s="176" t="s">
        <v>182</v>
      </c>
      <c r="AU738" s="176" t="s">
        <v>113</v>
      </c>
      <c r="AV738" s="12" t="s">
        <v>113</v>
      </c>
      <c r="AW738" s="12" t="s">
        <v>31</v>
      </c>
      <c r="AX738" s="12" t="s">
        <v>77</v>
      </c>
      <c r="AY738" s="176" t="s">
        <v>174</v>
      </c>
    </row>
    <row r="739" spans="2:65" s="13" customFormat="1">
      <c r="B739" s="182"/>
      <c r="D739" s="175" t="s">
        <v>182</v>
      </c>
      <c r="E739" s="183" t="s">
        <v>121</v>
      </c>
      <c r="F739" s="184" t="s">
        <v>185</v>
      </c>
      <c r="H739" s="185">
        <v>71</v>
      </c>
      <c r="I739" s="186"/>
      <c r="L739" s="182"/>
      <c r="M739" s="187"/>
      <c r="T739" s="188"/>
      <c r="AT739" s="183" t="s">
        <v>182</v>
      </c>
      <c r="AU739" s="183" t="s">
        <v>113</v>
      </c>
      <c r="AV739" s="13" t="s">
        <v>124</v>
      </c>
      <c r="AW739" s="13" t="s">
        <v>31</v>
      </c>
      <c r="AX739" s="13" t="s">
        <v>85</v>
      </c>
      <c r="AY739" s="183" t="s">
        <v>174</v>
      </c>
    </row>
    <row r="740" spans="2:65" s="1" customFormat="1" ht="24.2" customHeight="1">
      <c r="B740" s="34"/>
      <c r="C740" s="202" t="s">
        <v>790</v>
      </c>
      <c r="D740" s="202" t="s">
        <v>339</v>
      </c>
      <c r="E740" s="203" t="s">
        <v>791</v>
      </c>
      <c r="F740" s="204" t="s">
        <v>792</v>
      </c>
      <c r="G740" s="205" t="s">
        <v>180</v>
      </c>
      <c r="H740" s="206">
        <v>73.84</v>
      </c>
      <c r="I740" s="207"/>
      <c r="J740" s="208">
        <f>ROUND(I740*H740,2)</f>
        <v>0</v>
      </c>
      <c r="K740" s="209"/>
      <c r="L740" s="210"/>
      <c r="M740" s="211" t="s">
        <v>1</v>
      </c>
      <c r="N740" s="212" t="s">
        <v>43</v>
      </c>
      <c r="P740" s="171">
        <f>O740*H740</f>
        <v>0</v>
      </c>
      <c r="Q740" s="171">
        <v>5.0000000000000001E-3</v>
      </c>
      <c r="R740" s="171">
        <f>Q740*H740</f>
        <v>0.36920000000000003</v>
      </c>
      <c r="S740" s="171">
        <v>0</v>
      </c>
      <c r="T740" s="172">
        <f>S740*H740</f>
        <v>0</v>
      </c>
      <c r="AR740" s="173" t="s">
        <v>466</v>
      </c>
      <c r="AT740" s="173" t="s">
        <v>339</v>
      </c>
      <c r="AU740" s="173" t="s">
        <v>113</v>
      </c>
      <c r="AY740" s="17" t="s">
        <v>174</v>
      </c>
      <c r="BE740" s="99">
        <f>IF(N740="základná",J740,0)</f>
        <v>0</v>
      </c>
      <c r="BF740" s="99">
        <f>IF(N740="znížená",J740,0)</f>
        <v>0</v>
      </c>
      <c r="BG740" s="99">
        <f>IF(N740="zákl. prenesená",J740,0)</f>
        <v>0</v>
      </c>
      <c r="BH740" s="99">
        <f>IF(N740="zníž. prenesená",J740,0)</f>
        <v>0</v>
      </c>
      <c r="BI740" s="99">
        <f>IF(N740="nulová",J740,0)</f>
        <v>0</v>
      </c>
      <c r="BJ740" s="17" t="s">
        <v>113</v>
      </c>
      <c r="BK740" s="99">
        <f>ROUND(I740*H740,2)</f>
        <v>0</v>
      </c>
      <c r="BL740" s="17" t="s">
        <v>373</v>
      </c>
      <c r="BM740" s="173" t="s">
        <v>793</v>
      </c>
    </row>
    <row r="741" spans="2:65" s="12" customFormat="1">
      <c r="B741" s="174"/>
      <c r="D741" s="175" t="s">
        <v>182</v>
      </c>
      <c r="E741" s="176" t="s">
        <v>1</v>
      </c>
      <c r="F741" s="177" t="s">
        <v>794</v>
      </c>
      <c r="H741" s="178">
        <v>73.84</v>
      </c>
      <c r="I741" s="179"/>
      <c r="L741" s="174"/>
      <c r="M741" s="180"/>
      <c r="T741" s="181"/>
      <c r="AT741" s="176" t="s">
        <v>182</v>
      </c>
      <c r="AU741" s="176" t="s">
        <v>113</v>
      </c>
      <c r="AV741" s="12" t="s">
        <v>113</v>
      </c>
      <c r="AW741" s="12" t="s">
        <v>31</v>
      </c>
      <c r="AX741" s="12" t="s">
        <v>77</v>
      </c>
      <c r="AY741" s="176" t="s">
        <v>174</v>
      </c>
    </row>
    <row r="742" spans="2:65" s="13" customFormat="1">
      <c r="B742" s="182"/>
      <c r="D742" s="175" t="s">
        <v>182</v>
      </c>
      <c r="E742" s="183" t="s">
        <v>1</v>
      </c>
      <c r="F742" s="184" t="s">
        <v>185</v>
      </c>
      <c r="H742" s="185">
        <v>73.84</v>
      </c>
      <c r="I742" s="186"/>
      <c r="L742" s="182"/>
      <c r="M742" s="187"/>
      <c r="T742" s="188"/>
      <c r="AT742" s="183" t="s">
        <v>182</v>
      </c>
      <c r="AU742" s="183" t="s">
        <v>113</v>
      </c>
      <c r="AV742" s="13" t="s">
        <v>124</v>
      </c>
      <c r="AW742" s="13" t="s">
        <v>31</v>
      </c>
      <c r="AX742" s="13" t="s">
        <v>85</v>
      </c>
      <c r="AY742" s="183" t="s">
        <v>174</v>
      </c>
    </row>
    <row r="743" spans="2:65" s="1" customFormat="1" ht="24.2" customHeight="1">
      <c r="B743" s="34"/>
      <c r="C743" s="162" t="s">
        <v>795</v>
      </c>
      <c r="D743" s="162" t="s">
        <v>177</v>
      </c>
      <c r="E743" s="163" t="s">
        <v>796</v>
      </c>
      <c r="F743" s="164" t="s">
        <v>797</v>
      </c>
      <c r="G743" s="165" t="s">
        <v>605</v>
      </c>
      <c r="H743" s="166"/>
      <c r="I743" s="167"/>
      <c r="J743" s="168">
        <f>ROUND(I743*H743,2)</f>
        <v>0</v>
      </c>
      <c r="K743" s="169"/>
      <c r="L743" s="34"/>
      <c r="M743" s="170" t="s">
        <v>1</v>
      </c>
      <c r="N743" s="136" t="s">
        <v>43</v>
      </c>
      <c r="P743" s="171">
        <f>O743*H743</f>
        <v>0</v>
      </c>
      <c r="Q743" s="171">
        <v>0</v>
      </c>
      <c r="R743" s="171">
        <f>Q743*H743</f>
        <v>0</v>
      </c>
      <c r="S743" s="171">
        <v>0</v>
      </c>
      <c r="T743" s="172">
        <f>S743*H743</f>
        <v>0</v>
      </c>
      <c r="AR743" s="173" t="s">
        <v>373</v>
      </c>
      <c r="AT743" s="173" t="s">
        <v>177</v>
      </c>
      <c r="AU743" s="173" t="s">
        <v>113</v>
      </c>
      <c r="AY743" s="17" t="s">
        <v>174</v>
      </c>
      <c r="BE743" s="99">
        <f>IF(N743="základná",J743,0)</f>
        <v>0</v>
      </c>
      <c r="BF743" s="99">
        <f>IF(N743="znížená",J743,0)</f>
        <v>0</v>
      </c>
      <c r="BG743" s="99">
        <f>IF(N743="zákl. prenesená",J743,0)</f>
        <v>0</v>
      </c>
      <c r="BH743" s="99">
        <f>IF(N743="zníž. prenesená",J743,0)</f>
        <v>0</v>
      </c>
      <c r="BI743" s="99">
        <f>IF(N743="nulová",J743,0)</f>
        <v>0</v>
      </c>
      <c r="BJ743" s="17" t="s">
        <v>113</v>
      </c>
      <c r="BK743" s="99">
        <f>ROUND(I743*H743,2)</f>
        <v>0</v>
      </c>
      <c r="BL743" s="17" t="s">
        <v>373</v>
      </c>
      <c r="BM743" s="173" t="s">
        <v>798</v>
      </c>
    </row>
    <row r="744" spans="2:65" s="11" customFormat="1" ht="22.7" customHeight="1">
      <c r="B744" s="151"/>
      <c r="D744" s="152" t="s">
        <v>76</v>
      </c>
      <c r="E744" s="160" t="s">
        <v>799</v>
      </c>
      <c r="F744" s="160" t="s">
        <v>800</v>
      </c>
      <c r="I744" s="154"/>
      <c r="J744" s="161">
        <f>BK744</f>
        <v>0</v>
      </c>
      <c r="L744" s="151"/>
      <c r="M744" s="155"/>
      <c r="P744" s="156">
        <f>SUM(P745:P754)</f>
        <v>0</v>
      </c>
      <c r="R744" s="156">
        <f>SUM(R745:R754)</f>
        <v>0.39200919999999995</v>
      </c>
      <c r="T744" s="157">
        <f>SUM(T745:T754)</f>
        <v>0</v>
      </c>
      <c r="AR744" s="152" t="s">
        <v>113</v>
      </c>
      <c r="AT744" s="158" t="s">
        <v>76</v>
      </c>
      <c r="AU744" s="158" t="s">
        <v>85</v>
      </c>
      <c r="AY744" s="152" t="s">
        <v>174</v>
      </c>
      <c r="BK744" s="159">
        <f>SUM(BK745:BK754)</f>
        <v>0</v>
      </c>
    </row>
    <row r="745" spans="2:65" s="1" customFormat="1" ht="48.95" customHeight="1">
      <c r="B745" s="34"/>
      <c r="C745" s="162" t="s">
        <v>535</v>
      </c>
      <c r="D745" s="162" t="s">
        <v>177</v>
      </c>
      <c r="E745" s="163" t="s">
        <v>801</v>
      </c>
      <c r="F745" s="164" t="s">
        <v>802</v>
      </c>
      <c r="G745" s="165" t="s">
        <v>180</v>
      </c>
      <c r="H745" s="166">
        <v>21.2</v>
      </c>
      <c r="I745" s="167"/>
      <c r="J745" s="168">
        <f>ROUND(I745*H745,2)</f>
        <v>0</v>
      </c>
      <c r="K745" s="169"/>
      <c r="L745" s="34"/>
      <c r="M745" s="170" t="s">
        <v>1</v>
      </c>
      <c r="N745" s="136" t="s">
        <v>43</v>
      </c>
      <c r="P745" s="171">
        <f>O745*H745</f>
        <v>0</v>
      </c>
      <c r="Q745" s="171">
        <v>3.3500000000000001E-3</v>
      </c>
      <c r="R745" s="171">
        <f>Q745*H745</f>
        <v>7.102E-2</v>
      </c>
      <c r="S745" s="171">
        <v>0</v>
      </c>
      <c r="T745" s="172">
        <f>S745*H745</f>
        <v>0</v>
      </c>
      <c r="AR745" s="173" t="s">
        <v>373</v>
      </c>
      <c r="AT745" s="173" t="s">
        <v>177</v>
      </c>
      <c r="AU745" s="173" t="s">
        <v>113</v>
      </c>
      <c r="AY745" s="17" t="s">
        <v>174</v>
      </c>
      <c r="BE745" s="99">
        <f>IF(N745="základná",J745,0)</f>
        <v>0</v>
      </c>
      <c r="BF745" s="99">
        <f>IF(N745="znížená",J745,0)</f>
        <v>0</v>
      </c>
      <c r="BG745" s="99">
        <f>IF(N745="zákl. prenesená",J745,0)</f>
        <v>0</v>
      </c>
      <c r="BH745" s="99">
        <f>IF(N745="zníž. prenesená",J745,0)</f>
        <v>0</v>
      </c>
      <c r="BI745" s="99">
        <f>IF(N745="nulová",J745,0)</f>
        <v>0</v>
      </c>
      <c r="BJ745" s="17" t="s">
        <v>113</v>
      </c>
      <c r="BK745" s="99">
        <f>ROUND(I745*H745,2)</f>
        <v>0</v>
      </c>
      <c r="BL745" s="17" t="s">
        <v>373</v>
      </c>
      <c r="BM745" s="173" t="s">
        <v>803</v>
      </c>
    </row>
    <row r="746" spans="2:65" s="14" customFormat="1">
      <c r="B746" s="189"/>
      <c r="D746" s="175" t="s">
        <v>182</v>
      </c>
      <c r="E746" s="190" t="s">
        <v>1</v>
      </c>
      <c r="F746" s="191" t="s">
        <v>804</v>
      </c>
      <c r="H746" s="190" t="s">
        <v>1</v>
      </c>
      <c r="I746" s="192"/>
      <c r="L746" s="189"/>
      <c r="M746" s="193"/>
      <c r="T746" s="194"/>
      <c r="AT746" s="190" t="s">
        <v>182</v>
      </c>
      <c r="AU746" s="190" t="s">
        <v>113</v>
      </c>
      <c r="AV746" s="14" t="s">
        <v>85</v>
      </c>
      <c r="AW746" s="14" t="s">
        <v>31</v>
      </c>
      <c r="AX746" s="14" t="s">
        <v>77</v>
      </c>
      <c r="AY746" s="190" t="s">
        <v>174</v>
      </c>
    </row>
    <row r="747" spans="2:65" s="12" customFormat="1">
      <c r="B747" s="174"/>
      <c r="D747" s="175" t="s">
        <v>182</v>
      </c>
      <c r="E747" s="176" t="s">
        <v>1</v>
      </c>
      <c r="F747" s="177" t="s">
        <v>112</v>
      </c>
      <c r="H747" s="178">
        <v>21.2</v>
      </c>
      <c r="I747" s="179"/>
      <c r="L747" s="174"/>
      <c r="M747" s="180"/>
      <c r="T747" s="181"/>
      <c r="AT747" s="176" t="s">
        <v>182</v>
      </c>
      <c r="AU747" s="176" t="s">
        <v>113</v>
      </c>
      <c r="AV747" s="12" t="s">
        <v>113</v>
      </c>
      <c r="AW747" s="12" t="s">
        <v>31</v>
      </c>
      <c r="AX747" s="12" t="s">
        <v>77</v>
      </c>
      <c r="AY747" s="176" t="s">
        <v>174</v>
      </c>
    </row>
    <row r="748" spans="2:65" s="13" customFormat="1">
      <c r="B748" s="182"/>
      <c r="D748" s="175" t="s">
        <v>182</v>
      </c>
      <c r="E748" s="183" t="s">
        <v>111</v>
      </c>
      <c r="F748" s="184" t="s">
        <v>185</v>
      </c>
      <c r="H748" s="185">
        <v>21.2</v>
      </c>
      <c r="I748" s="186"/>
      <c r="L748" s="182"/>
      <c r="M748" s="187"/>
      <c r="T748" s="188"/>
      <c r="AT748" s="183" t="s">
        <v>182</v>
      </c>
      <c r="AU748" s="183" t="s">
        <v>113</v>
      </c>
      <c r="AV748" s="13" t="s">
        <v>124</v>
      </c>
      <c r="AW748" s="13" t="s">
        <v>31</v>
      </c>
      <c r="AX748" s="13" t="s">
        <v>85</v>
      </c>
      <c r="AY748" s="183" t="s">
        <v>174</v>
      </c>
    </row>
    <row r="749" spans="2:65" s="14" customFormat="1">
      <c r="B749" s="189"/>
      <c r="D749" s="175" t="s">
        <v>182</v>
      </c>
      <c r="E749" s="190" t="s">
        <v>1</v>
      </c>
      <c r="F749" s="191" t="s">
        <v>805</v>
      </c>
      <c r="H749" s="190" t="s">
        <v>1</v>
      </c>
      <c r="I749" s="192"/>
      <c r="L749" s="189"/>
      <c r="M749" s="193"/>
      <c r="T749" s="194"/>
      <c r="AT749" s="190" t="s">
        <v>182</v>
      </c>
      <c r="AU749" s="190" t="s">
        <v>113</v>
      </c>
      <c r="AV749" s="14" t="s">
        <v>85</v>
      </c>
      <c r="AW749" s="14" t="s">
        <v>31</v>
      </c>
      <c r="AX749" s="14" t="s">
        <v>77</v>
      </c>
      <c r="AY749" s="190" t="s">
        <v>174</v>
      </c>
    </row>
    <row r="750" spans="2:65" s="14" customFormat="1">
      <c r="B750" s="189"/>
      <c r="D750" s="175" t="s">
        <v>182</v>
      </c>
      <c r="E750" s="190" t="s">
        <v>1</v>
      </c>
      <c r="F750" s="191" t="s">
        <v>806</v>
      </c>
      <c r="H750" s="190" t="s">
        <v>1</v>
      </c>
      <c r="I750" s="192"/>
      <c r="L750" s="189"/>
      <c r="M750" s="193"/>
      <c r="T750" s="194"/>
      <c r="AT750" s="190" t="s">
        <v>182</v>
      </c>
      <c r="AU750" s="190" t="s">
        <v>113</v>
      </c>
      <c r="AV750" s="14" t="s">
        <v>85</v>
      </c>
      <c r="AW750" s="14" t="s">
        <v>31</v>
      </c>
      <c r="AX750" s="14" t="s">
        <v>77</v>
      </c>
      <c r="AY750" s="190" t="s">
        <v>174</v>
      </c>
    </row>
    <row r="751" spans="2:65" s="1" customFormat="1" ht="16.5" customHeight="1">
      <c r="B751" s="34"/>
      <c r="C751" s="202" t="s">
        <v>807</v>
      </c>
      <c r="D751" s="202" t="s">
        <v>339</v>
      </c>
      <c r="E751" s="203" t="s">
        <v>808</v>
      </c>
      <c r="F751" s="204" t="s">
        <v>809</v>
      </c>
      <c r="G751" s="205" t="s">
        <v>180</v>
      </c>
      <c r="H751" s="206">
        <v>21.835999999999999</v>
      </c>
      <c r="I751" s="207"/>
      <c r="J751" s="208">
        <f>ROUND(I751*H751,2)</f>
        <v>0</v>
      </c>
      <c r="K751" s="209"/>
      <c r="L751" s="210"/>
      <c r="M751" s="211" t="s">
        <v>1</v>
      </c>
      <c r="N751" s="212" t="s">
        <v>43</v>
      </c>
      <c r="P751" s="171">
        <f>O751*H751</f>
        <v>0</v>
      </c>
      <c r="Q751" s="171">
        <v>1.47E-2</v>
      </c>
      <c r="R751" s="171">
        <f>Q751*H751</f>
        <v>0.32098919999999997</v>
      </c>
      <c r="S751" s="171">
        <v>0</v>
      </c>
      <c r="T751" s="172">
        <f>S751*H751</f>
        <v>0</v>
      </c>
      <c r="AR751" s="173" t="s">
        <v>466</v>
      </c>
      <c r="AT751" s="173" t="s">
        <v>339</v>
      </c>
      <c r="AU751" s="173" t="s">
        <v>113</v>
      </c>
      <c r="AY751" s="17" t="s">
        <v>174</v>
      </c>
      <c r="BE751" s="99">
        <f>IF(N751="základná",J751,0)</f>
        <v>0</v>
      </c>
      <c r="BF751" s="99">
        <f>IF(N751="znížená",J751,0)</f>
        <v>0</v>
      </c>
      <c r="BG751" s="99">
        <f>IF(N751="zákl. prenesená",J751,0)</f>
        <v>0</v>
      </c>
      <c r="BH751" s="99">
        <f>IF(N751="zníž. prenesená",J751,0)</f>
        <v>0</v>
      </c>
      <c r="BI751" s="99">
        <f>IF(N751="nulová",J751,0)</f>
        <v>0</v>
      </c>
      <c r="BJ751" s="17" t="s">
        <v>113</v>
      </c>
      <c r="BK751" s="99">
        <f>ROUND(I751*H751,2)</f>
        <v>0</v>
      </c>
      <c r="BL751" s="17" t="s">
        <v>373</v>
      </c>
      <c r="BM751" s="173" t="s">
        <v>810</v>
      </c>
    </row>
    <row r="752" spans="2:65" s="12" customFormat="1">
      <c r="B752" s="174"/>
      <c r="D752" s="175" t="s">
        <v>182</v>
      </c>
      <c r="E752" s="176" t="s">
        <v>1</v>
      </c>
      <c r="F752" s="177" t="s">
        <v>811</v>
      </c>
      <c r="H752" s="178">
        <v>21.835999999999999</v>
      </c>
      <c r="I752" s="179"/>
      <c r="L752" s="174"/>
      <c r="M752" s="180"/>
      <c r="T752" s="181"/>
      <c r="AT752" s="176" t="s">
        <v>182</v>
      </c>
      <c r="AU752" s="176" t="s">
        <v>113</v>
      </c>
      <c r="AV752" s="12" t="s">
        <v>113</v>
      </c>
      <c r="AW752" s="12" t="s">
        <v>31</v>
      </c>
      <c r="AX752" s="12" t="s">
        <v>77</v>
      </c>
      <c r="AY752" s="176" t="s">
        <v>174</v>
      </c>
    </row>
    <row r="753" spans="2:65" s="13" customFormat="1">
      <c r="B753" s="182"/>
      <c r="D753" s="175" t="s">
        <v>182</v>
      </c>
      <c r="E753" s="183" t="s">
        <v>1</v>
      </c>
      <c r="F753" s="184" t="s">
        <v>185</v>
      </c>
      <c r="H753" s="185">
        <v>21.835999999999999</v>
      </c>
      <c r="I753" s="186"/>
      <c r="L753" s="182"/>
      <c r="M753" s="187"/>
      <c r="T753" s="188"/>
      <c r="AT753" s="183" t="s">
        <v>182</v>
      </c>
      <c r="AU753" s="183" t="s">
        <v>113</v>
      </c>
      <c r="AV753" s="13" t="s">
        <v>124</v>
      </c>
      <c r="AW753" s="13" t="s">
        <v>31</v>
      </c>
      <c r="AX753" s="13" t="s">
        <v>85</v>
      </c>
      <c r="AY753" s="183" t="s">
        <v>174</v>
      </c>
    </row>
    <row r="754" spans="2:65" s="1" customFormat="1" ht="24.2" customHeight="1">
      <c r="B754" s="34"/>
      <c r="C754" s="162" t="s">
        <v>812</v>
      </c>
      <c r="D754" s="162" t="s">
        <v>177</v>
      </c>
      <c r="E754" s="163" t="s">
        <v>813</v>
      </c>
      <c r="F754" s="164" t="s">
        <v>814</v>
      </c>
      <c r="G754" s="165" t="s">
        <v>605</v>
      </c>
      <c r="H754" s="166"/>
      <c r="I754" s="167"/>
      <c r="J754" s="168">
        <f>ROUND(I754*H754,2)</f>
        <v>0</v>
      </c>
      <c r="K754" s="169"/>
      <c r="L754" s="34"/>
      <c r="M754" s="170" t="s">
        <v>1</v>
      </c>
      <c r="N754" s="136" t="s">
        <v>43</v>
      </c>
      <c r="P754" s="171">
        <f>O754*H754</f>
        <v>0</v>
      </c>
      <c r="Q754" s="171">
        <v>0</v>
      </c>
      <c r="R754" s="171">
        <f>Q754*H754</f>
        <v>0</v>
      </c>
      <c r="S754" s="171">
        <v>0</v>
      </c>
      <c r="T754" s="172">
        <f>S754*H754</f>
        <v>0</v>
      </c>
      <c r="AR754" s="173" t="s">
        <v>373</v>
      </c>
      <c r="AT754" s="173" t="s">
        <v>177</v>
      </c>
      <c r="AU754" s="173" t="s">
        <v>113</v>
      </c>
      <c r="AY754" s="17" t="s">
        <v>174</v>
      </c>
      <c r="BE754" s="99">
        <f>IF(N754="základná",J754,0)</f>
        <v>0</v>
      </c>
      <c r="BF754" s="99">
        <f>IF(N754="znížená",J754,0)</f>
        <v>0</v>
      </c>
      <c r="BG754" s="99">
        <f>IF(N754="zákl. prenesená",J754,0)</f>
        <v>0</v>
      </c>
      <c r="BH754" s="99">
        <f>IF(N754="zníž. prenesená",J754,0)</f>
        <v>0</v>
      </c>
      <c r="BI754" s="99">
        <f>IF(N754="nulová",J754,0)</f>
        <v>0</v>
      </c>
      <c r="BJ754" s="17" t="s">
        <v>113</v>
      </c>
      <c r="BK754" s="99">
        <f>ROUND(I754*H754,2)</f>
        <v>0</v>
      </c>
      <c r="BL754" s="17" t="s">
        <v>373</v>
      </c>
      <c r="BM754" s="173" t="s">
        <v>815</v>
      </c>
    </row>
    <row r="755" spans="2:65" s="11" customFormat="1" ht="22.7" customHeight="1">
      <c r="B755" s="151"/>
      <c r="D755" s="152" t="s">
        <v>76</v>
      </c>
      <c r="E755" s="160" t="s">
        <v>816</v>
      </c>
      <c r="F755" s="160" t="s">
        <v>817</v>
      </c>
      <c r="I755" s="154"/>
      <c r="J755" s="161">
        <f>BK755</f>
        <v>0</v>
      </c>
      <c r="L755" s="151"/>
      <c r="M755" s="155"/>
      <c r="P755" s="156">
        <f>SUM(P756:P766)</f>
        <v>0</v>
      </c>
      <c r="R755" s="156">
        <f>SUM(R756:R766)</f>
        <v>0</v>
      </c>
      <c r="T755" s="157">
        <f>SUM(T756:T766)</f>
        <v>0</v>
      </c>
      <c r="AR755" s="152" t="s">
        <v>113</v>
      </c>
      <c r="AT755" s="158" t="s">
        <v>76</v>
      </c>
      <c r="AU755" s="158" t="s">
        <v>85</v>
      </c>
      <c r="AY755" s="152" t="s">
        <v>174</v>
      </c>
      <c r="BK755" s="159">
        <f>SUM(BK756:BK766)</f>
        <v>0</v>
      </c>
    </row>
    <row r="756" spans="2:65" s="1" customFormat="1" ht="24.2" customHeight="1">
      <c r="B756" s="34"/>
      <c r="C756" s="162" t="s">
        <v>818</v>
      </c>
      <c r="D756" s="162" t="s">
        <v>177</v>
      </c>
      <c r="E756" s="163" t="s">
        <v>819</v>
      </c>
      <c r="F756" s="164" t="s">
        <v>820</v>
      </c>
      <c r="G756" s="165" t="s">
        <v>180</v>
      </c>
      <c r="H756" s="166">
        <v>96.831999999999994</v>
      </c>
      <c r="I756" s="167"/>
      <c r="J756" s="168">
        <f>ROUND(I756*H756,2)</f>
        <v>0</v>
      </c>
      <c r="K756" s="169"/>
      <c r="L756" s="34"/>
      <c r="M756" s="170" t="s">
        <v>1</v>
      </c>
      <c r="N756" s="136" t="s">
        <v>43</v>
      </c>
      <c r="P756" s="171">
        <f>O756*H756</f>
        <v>0</v>
      </c>
      <c r="Q756" s="171">
        <v>0</v>
      </c>
      <c r="R756" s="171">
        <f>Q756*H756</f>
        <v>0</v>
      </c>
      <c r="S756" s="171">
        <v>0</v>
      </c>
      <c r="T756" s="172">
        <f>S756*H756</f>
        <v>0</v>
      </c>
      <c r="AR756" s="173" t="s">
        <v>373</v>
      </c>
      <c r="AT756" s="173" t="s">
        <v>177</v>
      </c>
      <c r="AU756" s="173" t="s">
        <v>113</v>
      </c>
      <c r="AY756" s="17" t="s">
        <v>174</v>
      </c>
      <c r="BE756" s="99">
        <f>IF(N756="základná",J756,0)</f>
        <v>0</v>
      </c>
      <c r="BF756" s="99">
        <f>IF(N756="znížená",J756,0)</f>
        <v>0</v>
      </c>
      <c r="BG756" s="99">
        <f>IF(N756="zákl. prenesená",J756,0)</f>
        <v>0</v>
      </c>
      <c r="BH756" s="99">
        <f>IF(N756="zníž. prenesená",J756,0)</f>
        <v>0</v>
      </c>
      <c r="BI756" s="99">
        <f>IF(N756="nulová",J756,0)</f>
        <v>0</v>
      </c>
      <c r="BJ756" s="17" t="s">
        <v>113</v>
      </c>
      <c r="BK756" s="99">
        <f>ROUND(I756*H756,2)</f>
        <v>0</v>
      </c>
      <c r="BL756" s="17" t="s">
        <v>373</v>
      </c>
      <c r="BM756" s="173" t="s">
        <v>821</v>
      </c>
    </row>
    <row r="757" spans="2:65" s="14" customFormat="1">
      <c r="B757" s="189"/>
      <c r="D757" s="175" t="s">
        <v>182</v>
      </c>
      <c r="E757" s="190" t="s">
        <v>1</v>
      </c>
      <c r="F757" s="191" t="s">
        <v>822</v>
      </c>
      <c r="H757" s="190" t="s">
        <v>1</v>
      </c>
      <c r="I757" s="192"/>
      <c r="L757" s="189"/>
      <c r="M757" s="193"/>
      <c r="T757" s="194"/>
      <c r="AT757" s="190" t="s">
        <v>182</v>
      </c>
      <c r="AU757" s="190" t="s">
        <v>113</v>
      </c>
      <c r="AV757" s="14" t="s">
        <v>85</v>
      </c>
      <c r="AW757" s="14" t="s">
        <v>31</v>
      </c>
      <c r="AX757" s="14" t="s">
        <v>77</v>
      </c>
      <c r="AY757" s="190" t="s">
        <v>174</v>
      </c>
    </row>
    <row r="758" spans="2:65" s="14" customFormat="1">
      <c r="B758" s="189"/>
      <c r="D758" s="175" t="s">
        <v>182</v>
      </c>
      <c r="E758" s="190" t="s">
        <v>1</v>
      </c>
      <c r="F758" s="191" t="s">
        <v>823</v>
      </c>
      <c r="H758" s="190" t="s">
        <v>1</v>
      </c>
      <c r="I758" s="192"/>
      <c r="L758" s="189"/>
      <c r="M758" s="193"/>
      <c r="T758" s="194"/>
      <c r="AT758" s="190" t="s">
        <v>182</v>
      </c>
      <c r="AU758" s="190" t="s">
        <v>113</v>
      </c>
      <c r="AV758" s="14" t="s">
        <v>85</v>
      </c>
      <c r="AW758" s="14" t="s">
        <v>31</v>
      </c>
      <c r="AX758" s="14" t="s">
        <v>77</v>
      </c>
      <c r="AY758" s="190" t="s">
        <v>174</v>
      </c>
    </row>
    <row r="759" spans="2:65" s="12" customFormat="1">
      <c r="B759" s="174"/>
      <c r="D759" s="175" t="s">
        <v>182</v>
      </c>
      <c r="E759" s="176" t="s">
        <v>1</v>
      </c>
      <c r="F759" s="177" t="s">
        <v>824</v>
      </c>
      <c r="H759" s="178">
        <v>87.814999999999998</v>
      </c>
      <c r="I759" s="179"/>
      <c r="L759" s="174"/>
      <c r="M759" s="180"/>
      <c r="T759" s="181"/>
      <c r="AT759" s="176" t="s">
        <v>182</v>
      </c>
      <c r="AU759" s="176" t="s">
        <v>113</v>
      </c>
      <c r="AV759" s="12" t="s">
        <v>113</v>
      </c>
      <c r="AW759" s="12" t="s">
        <v>31</v>
      </c>
      <c r="AX759" s="12" t="s">
        <v>77</v>
      </c>
      <c r="AY759" s="176" t="s">
        <v>174</v>
      </c>
    </row>
    <row r="760" spans="2:65" s="12" customFormat="1">
      <c r="B760" s="174"/>
      <c r="D760" s="175" t="s">
        <v>182</v>
      </c>
      <c r="E760" s="176" t="s">
        <v>1</v>
      </c>
      <c r="F760" s="177" t="s">
        <v>825</v>
      </c>
      <c r="H760" s="178">
        <v>-1.9690000000000001</v>
      </c>
      <c r="I760" s="179"/>
      <c r="L760" s="174"/>
      <c r="M760" s="180"/>
      <c r="T760" s="181"/>
      <c r="AT760" s="176" t="s">
        <v>182</v>
      </c>
      <c r="AU760" s="176" t="s">
        <v>113</v>
      </c>
      <c r="AV760" s="12" t="s">
        <v>113</v>
      </c>
      <c r="AW760" s="12" t="s">
        <v>31</v>
      </c>
      <c r="AX760" s="12" t="s">
        <v>77</v>
      </c>
      <c r="AY760" s="176" t="s">
        <v>174</v>
      </c>
    </row>
    <row r="761" spans="2:65" s="12" customFormat="1">
      <c r="B761" s="174"/>
      <c r="D761" s="175" t="s">
        <v>182</v>
      </c>
      <c r="E761" s="176" t="s">
        <v>1</v>
      </c>
      <c r="F761" s="177" t="s">
        <v>826</v>
      </c>
      <c r="H761" s="178">
        <v>-12.6</v>
      </c>
      <c r="I761" s="179"/>
      <c r="L761" s="174"/>
      <c r="M761" s="180"/>
      <c r="T761" s="181"/>
      <c r="AT761" s="176" t="s">
        <v>182</v>
      </c>
      <c r="AU761" s="176" t="s">
        <v>113</v>
      </c>
      <c r="AV761" s="12" t="s">
        <v>113</v>
      </c>
      <c r="AW761" s="12" t="s">
        <v>31</v>
      </c>
      <c r="AX761" s="12" t="s">
        <v>77</v>
      </c>
      <c r="AY761" s="176" t="s">
        <v>174</v>
      </c>
    </row>
    <row r="762" spans="2:65" s="12" customFormat="1">
      <c r="B762" s="174"/>
      <c r="D762" s="175" t="s">
        <v>182</v>
      </c>
      <c r="E762" s="176" t="s">
        <v>1</v>
      </c>
      <c r="F762" s="177" t="s">
        <v>827</v>
      </c>
      <c r="H762" s="178">
        <v>-0.33</v>
      </c>
      <c r="I762" s="179"/>
      <c r="L762" s="174"/>
      <c r="M762" s="180"/>
      <c r="T762" s="181"/>
      <c r="AT762" s="176" t="s">
        <v>182</v>
      </c>
      <c r="AU762" s="176" t="s">
        <v>113</v>
      </c>
      <c r="AV762" s="12" t="s">
        <v>113</v>
      </c>
      <c r="AW762" s="12" t="s">
        <v>31</v>
      </c>
      <c r="AX762" s="12" t="s">
        <v>77</v>
      </c>
      <c r="AY762" s="176" t="s">
        <v>174</v>
      </c>
    </row>
    <row r="763" spans="2:65" s="14" customFormat="1">
      <c r="B763" s="189"/>
      <c r="D763" s="175" t="s">
        <v>182</v>
      </c>
      <c r="E763" s="190" t="s">
        <v>1</v>
      </c>
      <c r="F763" s="191" t="s">
        <v>256</v>
      </c>
      <c r="H763" s="190" t="s">
        <v>1</v>
      </c>
      <c r="I763" s="192"/>
      <c r="L763" s="189"/>
      <c r="M763" s="193"/>
      <c r="T763" s="194"/>
      <c r="AT763" s="190" t="s">
        <v>182</v>
      </c>
      <c r="AU763" s="190" t="s">
        <v>113</v>
      </c>
      <c r="AV763" s="14" t="s">
        <v>85</v>
      </c>
      <c r="AW763" s="14" t="s">
        <v>31</v>
      </c>
      <c r="AX763" s="14" t="s">
        <v>77</v>
      </c>
      <c r="AY763" s="190" t="s">
        <v>174</v>
      </c>
    </row>
    <row r="764" spans="2:65" s="12" customFormat="1">
      <c r="B764" s="174"/>
      <c r="D764" s="175" t="s">
        <v>182</v>
      </c>
      <c r="E764" s="176" t="s">
        <v>1</v>
      </c>
      <c r="F764" s="177" t="s">
        <v>828</v>
      </c>
      <c r="H764" s="178">
        <v>35.515999999999998</v>
      </c>
      <c r="I764" s="179"/>
      <c r="L764" s="174"/>
      <c r="M764" s="180"/>
      <c r="T764" s="181"/>
      <c r="AT764" s="176" t="s">
        <v>182</v>
      </c>
      <c r="AU764" s="176" t="s">
        <v>113</v>
      </c>
      <c r="AV764" s="12" t="s">
        <v>113</v>
      </c>
      <c r="AW764" s="12" t="s">
        <v>31</v>
      </c>
      <c r="AX764" s="12" t="s">
        <v>77</v>
      </c>
      <c r="AY764" s="176" t="s">
        <v>174</v>
      </c>
    </row>
    <row r="765" spans="2:65" s="12" customFormat="1">
      <c r="B765" s="174"/>
      <c r="D765" s="175" t="s">
        <v>182</v>
      </c>
      <c r="E765" s="176" t="s">
        <v>1</v>
      </c>
      <c r="F765" s="177" t="s">
        <v>829</v>
      </c>
      <c r="H765" s="178">
        <v>-11.6</v>
      </c>
      <c r="I765" s="179"/>
      <c r="L765" s="174"/>
      <c r="M765" s="180"/>
      <c r="T765" s="181"/>
      <c r="AT765" s="176" t="s">
        <v>182</v>
      </c>
      <c r="AU765" s="176" t="s">
        <v>113</v>
      </c>
      <c r="AV765" s="12" t="s">
        <v>113</v>
      </c>
      <c r="AW765" s="12" t="s">
        <v>31</v>
      </c>
      <c r="AX765" s="12" t="s">
        <v>77</v>
      </c>
      <c r="AY765" s="176" t="s">
        <v>174</v>
      </c>
    </row>
    <row r="766" spans="2:65" s="13" customFormat="1">
      <c r="B766" s="182"/>
      <c r="D766" s="175" t="s">
        <v>182</v>
      </c>
      <c r="E766" s="183" t="s">
        <v>1</v>
      </c>
      <c r="F766" s="184" t="s">
        <v>185</v>
      </c>
      <c r="H766" s="185">
        <v>96.831999999999994</v>
      </c>
      <c r="I766" s="186"/>
      <c r="L766" s="182"/>
      <c r="M766" s="187"/>
      <c r="T766" s="188"/>
      <c r="AT766" s="183" t="s">
        <v>182</v>
      </c>
      <c r="AU766" s="183" t="s">
        <v>113</v>
      </c>
      <c r="AV766" s="13" t="s">
        <v>124</v>
      </c>
      <c r="AW766" s="13" t="s">
        <v>31</v>
      </c>
      <c r="AX766" s="13" t="s">
        <v>85</v>
      </c>
      <c r="AY766" s="183" t="s">
        <v>174</v>
      </c>
    </row>
    <row r="767" spans="2:65" s="11" customFormat="1" ht="22.7" customHeight="1">
      <c r="B767" s="151"/>
      <c r="D767" s="152" t="s">
        <v>76</v>
      </c>
      <c r="E767" s="160" t="s">
        <v>830</v>
      </c>
      <c r="F767" s="160" t="s">
        <v>831</v>
      </c>
      <c r="I767" s="154"/>
      <c r="J767" s="161">
        <f>BK767</f>
        <v>0</v>
      </c>
      <c r="L767" s="151"/>
      <c r="M767" s="155"/>
      <c r="P767" s="156">
        <f>SUM(P768:P1077)</f>
        <v>0</v>
      </c>
      <c r="R767" s="156">
        <f>SUM(R768:R1077)</f>
        <v>0.6009485</v>
      </c>
      <c r="T767" s="157">
        <f>SUM(T768:T1077)</f>
        <v>0</v>
      </c>
      <c r="AR767" s="152" t="s">
        <v>113</v>
      </c>
      <c r="AT767" s="158" t="s">
        <v>76</v>
      </c>
      <c r="AU767" s="158" t="s">
        <v>85</v>
      </c>
      <c r="AY767" s="152" t="s">
        <v>174</v>
      </c>
      <c r="BK767" s="159">
        <f>SUM(BK768:BK1077)</f>
        <v>0</v>
      </c>
    </row>
    <row r="768" spans="2:65" s="1" customFormat="1" ht="24.2" customHeight="1">
      <c r="B768" s="34"/>
      <c r="C768" s="162" t="s">
        <v>832</v>
      </c>
      <c r="D768" s="162" t="s">
        <v>177</v>
      </c>
      <c r="E768" s="163" t="s">
        <v>833</v>
      </c>
      <c r="F768" s="164" t="s">
        <v>834</v>
      </c>
      <c r="G768" s="165" t="s">
        <v>180</v>
      </c>
      <c r="H768" s="166">
        <v>574.42600000000004</v>
      </c>
      <c r="I768" s="167"/>
      <c r="J768" s="168">
        <f>ROUND(I768*H768,2)</f>
        <v>0</v>
      </c>
      <c r="K768" s="169"/>
      <c r="L768" s="34"/>
      <c r="M768" s="170" t="s">
        <v>1</v>
      </c>
      <c r="N768" s="136" t="s">
        <v>43</v>
      </c>
      <c r="P768" s="171">
        <f>O768*H768</f>
        <v>0</v>
      </c>
      <c r="Q768" s="171">
        <v>1.2999999999999999E-4</v>
      </c>
      <c r="R768" s="171">
        <f>Q768*H768</f>
        <v>7.467538E-2</v>
      </c>
      <c r="S768" s="171">
        <v>0</v>
      </c>
      <c r="T768" s="172">
        <f>S768*H768</f>
        <v>0</v>
      </c>
      <c r="AR768" s="173" t="s">
        <v>373</v>
      </c>
      <c r="AT768" s="173" t="s">
        <v>177</v>
      </c>
      <c r="AU768" s="173" t="s">
        <v>113</v>
      </c>
      <c r="AY768" s="17" t="s">
        <v>174</v>
      </c>
      <c r="BE768" s="99">
        <f>IF(N768="základná",J768,0)</f>
        <v>0</v>
      </c>
      <c r="BF768" s="99">
        <f>IF(N768="znížená",J768,0)</f>
        <v>0</v>
      </c>
      <c r="BG768" s="99">
        <f>IF(N768="zákl. prenesená",J768,0)</f>
        <v>0</v>
      </c>
      <c r="BH768" s="99">
        <f>IF(N768="zníž. prenesená",J768,0)</f>
        <v>0</v>
      </c>
      <c r="BI768" s="99">
        <f>IF(N768="nulová",J768,0)</f>
        <v>0</v>
      </c>
      <c r="BJ768" s="17" t="s">
        <v>113</v>
      </c>
      <c r="BK768" s="99">
        <f>ROUND(I768*H768,2)</f>
        <v>0</v>
      </c>
      <c r="BL768" s="17" t="s">
        <v>373</v>
      </c>
      <c r="BM768" s="173" t="s">
        <v>835</v>
      </c>
    </row>
    <row r="769" spans="2:65" s="12" customFormat="1">
      <c r="B769" s="174"/>
      <c r="D769" s="175" t="s">
        <v>182</v>
      </c>
      <c r="E769" s="176" t="s">
        <v>1</v>
      </c>
      <c r="F769" s="177" t="s">
        <v>114</v>
      </c>
      <c r="H769" s="178">
        <v>415.89800000000002</v>
      </c>
      <c r="I769" s="179"/>
      <c r="L769" s="174"/>
      <c r="M769" s="180"/>
      <c r="T769" s="181"/>
      <c r="AT769" s="176" t="s">
        <v>182</v>
      </c>
      <c r="AU769" s="176" t="s">
        <v>113</v>
      </c>
      <c r="AV769" s="12" t="s">
        <v>113</v>
      </c>
      <c r="AW769" s="12" t="s">
        <v>31</v>
      </c>
      <c r="AX769" s="12" t="s">
        <v>77</v>
      </c>
      <c r="AY769" s="176" t="s">
        <v>174</v>
      </c>
    </row>
    <row r="770" spans="2:65" s="12" customFormat="1">
      <c r="B770" s="174"/>
      <c r="D770" s="175" t="s">
        <v>182</v>
      </c>
      <c r="E770" s="176" t="s">
        <v>1</v>
      </c>
      <c r="F770" s="177" t="s">
        <v>117</v>
      </c>
      <c r="H770" s="178">
        <v>158.52799999999999</v>
      </c>
      <c r="I770" s="179"/>
      <c r="L770" s="174"/>
      <c r="M770" s="180"/>
      <c r="T770" s="181"/>
      <c r="AT770" s="176" t="s">
        <v>182</v>
      </c>
      <c r="AU770" s="176" t="s">
        <v>113</v>
      </c>
      <c r="AV770" s="12" t="s">
        <v>113</v>
      </c>
      <c r="AW770" s="12" t="s">
        <v>31</v>
      </c>
      <c r="AX770" s="12" t="s">
        <v>77</v>
      </c>
      <c r="AY770" s="176" t="s">
        <v>174</v>
      </c>
    </row>
    <row r="771" spans="2:65" s="13" customFormat="1">
      <c r="B771" s="182"/>
      <c r="D771" s="175" t="s">
        <v>182</v>
      </c>
      <c r="E771" s="183" t="s">
        <v>1</v>
      </c>
      <c r="F771" s="184" t="s">
        <v>185</v>
      </c>
      <c r="H771" s="185">
        <v>574.42600000000004</v>
      </c>
      <c r="I771" s="186"/>
      <c r="L771" s="182"/>
      <c r="M771" s="187"/>
      <c r="T771" s="188"/>
      <c r="AT771" s="183" t="s">
        <v>182</v>
      </c>
      <c r="AU771" s="183" t="s">
        <v>113</v>
      </c>
      <c r="AV771" s="13" t="s">
        <v>124</v>
      </c>
      <c r="AW771" s="13" t="s">
        <v>31</v>
      </c>
      <c r="AX771" s="13" t="s">
        <v>85</v>
      </c>
      <c r="AY771" s="183" t="s">
        <v>174</v>
      </c>
    </row>
    <row r="772" spans="2:65" s="1" customFormat="1" ht="24.2" customHeight="1">
      <c r="B772" s="34"/>
      <c r="C772" s="162" t="s">
        <v>836</v>
      </c>
      <c r="D772" s="162" t="s">
        <v>177</v>
      </c>
      <c r="E772" s="163" t="s">
        <v>837</v>
      </c>
      <c r="F772" s="164" t="s">
        <v>838</v>
      </c>
      <c r="G772" s="165" t="s">
        <v>180</v>
      </c>
      <c r="H772" s="166">
        <v>126.351</v>
      </c>
      <c r="I772" s="167"/>
      <c r="J772" s="168">
        <f>ROUND(I772*H772,2)</f>
        <v>0</v>
      </c>
      <c r="K772" s="169"/>
      <c r="L772" s="34"/>
      <c r="M772" s="170" t="s">
        <v>1</v>
      </c>
      <c r="N772" s="136" t="s">
        <v>43</v>
      </c>
      <c r="P772" s="171">
        <f>O772*H772</f>
        <v>0</v>
      </c>
      <c r="Q772" s="171">
        <v>1.6000000000000001E-4</v>
      </c>
      <c r="R772" s="171">
        <f>Q772*H772</f>
        <v>2.021616E-2</v>
      </c>
      <c r="S772" s="171">
        <v>0</v>
      </c>
      <c r="T772" s="172">
        <f>S772*H772</f>
        <v>0</v>
      </c>
      <c r="AR772" s="173" t="s">
        <v>373</v>
      </c>
      <c r="AT772" s="173" t="s">
        <v>177</v>
      </c>
      <c r="AU772" s="173" t="s">
        <v>113</v>
      </c>
      <c r="AY772" s="17" t="s">
        <v>174</v>
      </c>
      <c r="BE772" s="99">
        <f>IF(N772="základná",J772,0)</f>
        <v>0</v>
      </c>
      <c r="BF772" s="99">
        <f>IF(N772="znížená",J772,0)</f>
        <v>0</v>
      </c>
      <c r="BG772" s="99">
        <f>IF(N772="zákl. prenesená",J772,0)</f>
        <v>0</v>
      </c>
      <c r="BH772" s="99">
        <f>IF(N772="zníž. prenesená",J772,0)</f>
        <v>0</v>
      </c>
      <c r="BI772" s="99">
        <f>IF(N772="nulová",J772,0)</f>
        <v>0</v>
      </c>
      <c r="BJ772" s="17" t="s">
        <v>113</v>
      </c>
      <c r="BK772" s="99">
        <f>ROUND(I772*H772,2)</f>
        <v>0</v>
      </c>
      <c r="BL772" s="17" t="s">
        <v>373</v>
      </c>
      <c r="BM772" s="173" t="s">
        <v>839</v>
      </c>
    </row>
    <row r="773" spans="2:65" s="14" customFormat="1">
      <c r="B773" s="189"/>
      <c r="D773" s="175" t="s">
        <v>182</v>
      </c>
      <c r="E773" s="190" t="s">
        <v>1</v>
      </c>
      <c r="F773" s="191" t="s">
        <v>840</v>
      </c>
      <c r="H773" s="190" t="s">
        <v>1</v>
      </c>
      <c r="I773" s="192"/>
      <c r="L773" s="189"/>
      <c r="M773" s="193"/>
      <c r="T773" s="194"/>
      <c r="AT773" s="190" t="s">
        <v>182</v>
      </c>
      <c r="AU773" s="190" t="s">
        <v>113</v>
      </c>
      <c r="AV773" s="14" t="s">
        <v>85</v>
      </c>
      <c r="AW773" s="14" t="s">
        <v>31</v>
      </c>
      <c r="AX773" s="14" t="s">
        <v>77</v>
      </c>
      <c r="AY773" s="190" t="s">
        <v>174</v>
      </c>
    </row>
    <row r="774" spans="2:65" s="12" customFormat="1">
      <c r="B774" s="174"/>
      <c r="D774" s="175" t="s">
        <v>182</v>
      </c>
      <c r="E774" s="176" t="s">
        <v>1</v>
      </c>
      <c r="F774" s="177" t="s">
        <v>841</v>
      </c>
      <c r="H774" s="178">
        <v>36.530999999999999</v>
      </c>
      <c r="I774" s="179"/>
      <c r="L774" s="174"/>
      <c r="M774" s="180"/>
      <c r="T774" s="181"/>
      <c r="AT774" s="176" t="s">
        <v>182</v>
      </c>
      <c r="AU774" s="176" t="s">
        <v>113</v>
      </c>
      <c r="AV774" s="12" t="s">
        <v>113</v>
      </c>
      <c r="AW774" s="12" t="s">
        <v>31</v>
      </c>
      <c r="AX774" s="12" t="s">
        <v>77</v>
      </c>
      <c r="AY774" s="176" t="s">
        <v>174</v>
      </c>
    </row>
    <row r="775" spans="2:65" s="12" customFormat="1">
      <c r="B775" s="174"/>
      <c r="D775" s="175" t="s">
        <v>182</v>
      </c>
      <c r="E775" s="176" t="s">
        <v>1</v>
      </c>
      <c r="F775" s="177" t="s">
        <v>842</v>
      </c>
      <c r="H775" s="178">
        <v>28.56</v>
      </c>
      <c r="I775" s="179"/>
      <c r="L775" s="174"/>
      <c r="M775" s="180"/>
      <c r="T775" s="181"/>
      <c r="AT775" s="176" t="s">
        <v>182</v>
      </c>
      <c r="AU775" s="176" t="s">
        <v>113</v>
      </c>
      <c r="AV775" s="12" t="s">
        <v>113</v>
      </c>
      <c r="AW775" s="12" t="s">
        <v>31</v>
      </c>
      <c r="AX775" s="12" t="s">
        <v>77</v>
      </c>
      <c r="AY775" s="176" t="s">
        <v>174</v>
      </c>
    </row>
    <row r="776" spans="2:65" s="12" customFormat="1">
      <c r="B776" s="174"/>
      <c r="D776" s="175" t="s">
        <v>182</v>
      </c>
      <c r="E776" s="176" t="s">
        <v>1</v>
      </c>
      <c r="F776" s="177" t="s">
        <v>843</v>
      </c>
      <c r="H776" s="178">
        <v>0.72</v>
      </c>
      <c r="I776" s="179"/>
      <c r="L776" s="174"/>
      <c r="M776" s="180"/>
      <c r="T776" s="181"/>
      <c r="AT776" s="176" t="s">
        <v>182</v>
      </c>
      <c r="AU776" s="176" t="s">
        <v>113</v>
      </c>
      <c r="AV776" s="12" t="s">
        <v>113</v>
      </c>
      <c r="AW776" s="12" t="s">
        <v>31</v>
      </c>
      <c r="AX776" s="12" t="s">
        <v>77</v>
      </c>
      <c r="AY776" s="176" t="s">
        <v>174</v>
      </c>
    </row>
    <row r="777" spans="2:65" s="12" customFormat="1">
      <c r="B777" s="174"/>
      <c r="D777" s="175" t="s">
        <v>182</v>
      </c>
      <c r="E777" s="176" t="s">
        <v>1</v>
      </c>
      <c r="F777" s="177" t="s">
        <v>844</v>
      </c>
      <c r="H777" s="178">
        <v>2.88</v>
      </c>
      <c r="I777" s="179"/>
      <c r="L777" s="174"/>
      <c r="M777" s="180"/>
      <c r="T777" s="181"/>
      <c r="AT777" s="176" t="s">
        <v>182</v>
      </c>
      <c r="AU777" s="176" t="s">
        <v>113</v>
      </c>
      <c r="AV777" s="12" t="s">
        <v>113</v>
      </c>
      <c r="AW777" s="12" t="s">
        <v>31</v>
      </c>
      <c r="AX777" s="12" t="s">
        <v>77</v>
      </c>
      <c r="AY777" s="176" t="s">
        <v>174</v>
      </c>
    </row>
    <row r="778" spans="2:65" s="12" customFormat="1">
      <c r="B778" s="174"/>
      <c r="D778" s="175" t="s">
        <v>182</v>
      </c>
      <c r="E778" s="176" t="s">
        <v>1</v>
      </c>
      <c r="F778" s="177" t="s">
        <v>845</v>
      </c>
      <c r="H778" s="178">
        <v>28.8</v>
      </c>
      <c r="I778" s="179"/>
      <c r="L778" s="174"/>
      <c r="M778" s="180"/>
      <c r="T778" s="181"/>
      <c r="AT778" s="176" t="s">
        <v>182</v>
      </c>
      <c r="AU778" s="176" t="s">
        <v>113</v>
      </c>
      <c r="AV778" s="12" t="s">
        <v>113</v>
      </c>
      <c r="AW778" s="12" t="s">
        <v>31</v>
      </c>
      <c r="AX778" s="12" t="s">
        <v>77</v>
      </c>
      <c r="AY778" s="176" t="s">
        <v>174</v>
      </c>
    </row>
    <row r="779" spans="2:65" s="12" customFormat="1">
      <c r="B779" s="174"/>
      <c r="D779" s="175" t="s">
        <v>182</v>
      </c>
      <c r="E779" s="176" t="s">
        <v>1</v>
      </c>
      <c r="F779" s="177" t="s">
        <v>846</v>
      </c>
      <c r="H779" s="178">
        <v>15</v>
      </c>
      <c r="I779" s="179"/>
      <c r="L779" s="174"/>
      <c r="M779" s="180"/>
      <c r="T779" s="181"/>
      <c r="AT779" s="176" t="s">
        <v>182</v>
      </c>
      <c r="AU779" s="176" t="s">
        <v>113</v>
      </c>
      <c r="AV779" s="12" t="s">
        <v>113</v>
      </c>
      <c r="AW779" s="12" t="s">
        <v>31</v>
      </c>
      <c r="AX779" s="12" t="s">
        <v>77</v>
      </c>
      <c r="AY779" s="176" t="s">
        <v>174</v>
      </c>
    </row>
    <row r="780" spans="2:65" s="12" customFormat="1">
      <c r="B780" s="174"/>
      <c r="D780" s="175" t="s">
        <v>182</v>
      </c>
      <c r="E780" s="176" t="s">
        <v>1</v>
      </c>
      <c r="F780" s="177" t="s">
        <v>847</v>
      </c>
      <c r="H780" s="178">
        <v>6.3</v>
      </c>
      <c r="I780" s="179"/>
      <c r="L780" s="174"/>
      <c r="M780" s="180"/>
      <c r="T780" s="181"/>
      <c r="AT780" s="176" t="s">
        <v>182</v>
      </c>
      <c r="AU780" s="176" t="s">
        <v>113</v>
      </c>
      <c r="AV780" s="12" t="s">
        <v>113</v>
      </c>
      <c r="AW780" s="12" t="s">
        <v>31</v>
      </c>
      <c r="AX780" s="12" t="s">
        <v>77</v>
      </c>
      <c r="AY780" s="176" t="s">
        <v>174</v>
      </c>
    </row>
    <row r="781" spans="2:65" s="12" customFormat="1">
      <c r="B781" s="174"/>
      <c r="D781" s="175" t="s">
        <v>182</v>
      </c>
      <c r="E781" s="176" t="s">
        <v>1</v>
      </c>
      <c r="F781" s="177" t="s">
        <v>848</v>
      </c>
      <c r="H781" s="178">
        <v>7.56</v>
      </c>
      <c r="I781" s="179"/>
      <c r="L781" s="174"/>
      <c r="M781" s="180"/>
      <c r="T781" s="181"/>
      <c r="AT781" s="176" t="s">
        <v>182</v>
      </c>
      <c r="AU781" s="176" t="s">
        <v>113</v>
      </c>
      <c r="AV781" s="12" t="s">
        <v>113</v>
      </c>
      <c r="AW781" s="12" t="s">
        <v>31</v>
      </c>
      <c r="AX781" s="12" t="s">
        <v>77</v>
      </c>
      <c r="AY781" s="176" t="s">
        <v>174</v>
      </c>
    </row>
    <row r="782" spans="2:65" s="13" customFormat="1">
      <c r="B782" s="182"/>
      <c r="D782" s="175" t="s">
        <v>182</v>
      </c>
      <c r="E782" s="183" t="s">
        <v>1</v>
      </c>
      <c r="F782" s="184" t="s">
        <v>185</v>
      </c>
      <c r="H782" s="185">
        <v>126.351</v>
      </c>
      <c r="I782" s="186"/>
      <c r="L782" s="182"/>
      <c r="M782" s="187"/>
      <c r="T782" s="188"/>
      <c r="AT782" s="183" t="s">
        <v>182</v>
      </c>
      <c r="AU782" s="183" t="s">
        <v>113</v>
      </c>
      <c r="AV782" s="13" t="s">
        <v>124</v>
      </c>
      <c r="AW782" s="13" t="s">
        <v>31</v>
      </c>
      <c r="AX782" s="13" t="s">
        <v>85</v>
      </c>
      <c r="AY782" s="183" t="s">
        <v>174</v>
      </c>
    </row>
    <row r="783" spans="2:65" s="1" customFormat="1" ht="24.2" customHeight="1">
      <c r="B783" s="34"/>
      <c r="C783" s="162" t="s">
        <v>849</v>
      </c>
      <c r="D783" s="162" t="s">
        <v>177</v>
      </c>
      <c r="E783" s="163" t="s">
        <v>850</v>
      </c>
      <c r="F783" s="164" t="s">
        <v>851</v>
      </c>
      <c r="G783" s="165" t="s">
        <v>180</v>
      </c>
      <c r="H783" s="166">
        <v>146.76</v>
      </c>
      <c r="I783" s="167"/>
      <c r="J783" s="168">
        <f>ROUND(I783*H783,2)</f>
        <v>0</v>
      </c>
      <c r="K783" s="169"/>
      <c r="L783" s="34"/>
      <c r="M783" s="170" t="s">
        <v>1</v>
      </c>
      <c r="N783" s="136" t="s">
        <v>43</v>
      </c>
      <c r="P783" s="171">
        <f>O783*H783</f>
        <v>0</v>
      </c>
      <c r="Q783" s="171">
        <v>0</v>
      </c>
      <c r="R783" s="171">
        <f>Q783*H783</f>
        <v>0</v>
      </c>
      <c r="S783" s="171">
        <v>0</v>
      </c>
      <c r="T783" s="172">
        <f>S783*H783</f>
        <v>0</v>
      </c>
      <c r="AR783" s="173" t="s">
        <v>373</v>
      </c>
      <c r="AT783" s="173" t="s">
        <v>177</v>
      </c>
      <c r="AU783" s="173" t="s">
        <v>113</v>
      </c>
      <c r="AY783" s="17" t="s">
        <v>174</v>
      </c>
      <c r="BE783" s="99">
        <f>IF(N783="základná",J783,0)</f>
        <v>0</v>
      </c>
      <c r="BF783" s="99">
        <f>IF(N783="znížená",J783,0)</f>
        <v>0</v>
      </c>
      <c r="BG783" s="99">
        <f>IF(N783="zákl. prenesená",J783,0)</f>
        <v>0</v>
      </c>
      <c r="BH783" s="99">
        <f>IF(N783="zníž. prenesená",J783,0)</f>
        <v>0</v>
      </c>
      <c r="BI783" s="99">
        <f>IF(N783="nulová",J783,0)</f>
        <v>0</v>
      </c>
      <c r="BJ783" s="17" t="s">
        <v>113</v>
      </c>
      <c r="BK783" s="99">
        <f>ROUND(I783*H783,2)</f>
        <v>0</v>
      </c>
      <c r="BL783" s="17" t="s">
        <v>373</v>
      </c>
      <c r="BM783" s="173" t="s">
        <v>852</v>
      </c>
    </row>
    <row r="784" spans="2:65" s="14" customFormat="1">
      <c r="B784" s="189"/>
      <c r="D784" s="175" t="s">
        <v>182</v>
      </c>
      <c r="E784" s="190" t="s">
        <v>1</v>
      </c>
      <c r="F784" s="191" t="s">
        <v>853</v>
      </c>
      <c r="H784" s="190" t="s">
        <v>1</v>
      </c>
      <c r="I784" s="192"/>
      <c r="L784" s="189"/>
      <c r="M784" s="193"/>
      <c r="T784" s="194"/>
      <c r="AT784" s="190" t="s">
        <v>182</v>
      </c>
      <c r="AU784" s="190" t="s">
        <v>113</v>
      </c>
      <c r="AV784" s="14" t="s">
        <v>85</v>
      </c>
      <c r="AW784" s="14" t="s">
        <v>31</v>
      </c>
      <c r="AX784" s="14" t="s">
        <v>77</v>
      </c>
      <c r="AY784" s="190" t="s">
        <v>174</v>
      </c>
    </row>
    <row r="785" spans="2:65" s="14" customFormat="1">
      <c r="B785" s="189"/>
      <c r="D785" s="175" t="s">
        <v>182</v>
      </c>
      <c r="E785" s="190" t="s">
        <v>1</v>
      </c>
      <c r="F785" s="191" t="s">
        <v>854</v>
      </c>
      <c r="H785" s="190" t="s">
        <v>1</v>
      </c>
      <c r="I785" s="192"/>
      <c r="L785" s="189"/>
      <c r="M785" s="193"/>
      <c r="T785" s="194"/>
      <c r="AT785" s="190" t="s">
        <v>182</v>
      </c>
      <c r="AU785" s="190" t="s">
        <v>113</v>
      </c>
      <c r="AV785" s="14" t="s">
        <v>85</v>
      </c>
      <c r="AW785" s="14" t="s">
        <v>31</v>
      </c>
      <c r="AX785" s="14" t="s">
        <v>77</v>
      </c>
      <c r="AY785" s="190" t="s">
        <v>174</v>
      </c>
    </row>
    <row r="786" spans="2:65" s="12" customFormat="1">
      <c r="B786" s="174"/>
      <c r="D786" s="175" t="s">
        <v>182</v>
      </c>
      <c r="E786" s="176" t="s">
        <v>1</v>
      </c>
      <c r="F786" s="177" t="s">
        <v>855</v>
      </c>
      <c r="H786" s="178">
        <v>146.76</v>
      </c>
      <c r="I786" s="179"/>
      <c r="L786" s="174"/>
      <c r="M786" s="180"/>
      <c r="T786" s="181"/>
      <c r="AT786" s="176" t="s">
        <v>182</v>
      </c>
      <c r="AU786" s="176" t="s">
        <v>113</v>
      </c>
      <c r="AV786" s="12" t="s">
        <v>113</v>
      </c>
      <c r="AW786" s="12" t="s">
        <v>31</v>
      </c>
      <c r="AX786" s="12" t="s">
        <v>77</v>
      </c>
      <c r="AY786" s="176" t="s">
        <v>174</v>
      </c>
    </row>
    <row r="787" spans="2:65" s="13" customFormat="1">
      <c r="B787" s="182"/>
      <c r="D787" s="175" t="s">
        <v>182</v>
      </c>
      <c r="E787" s="183" t="s">
        <v>1</v>
      </c>
      <c r="F787" s="184" t="s">
        <v>185</v>
      </c>
      <c r="H787" s="185">
        <v>146.76</v>
      </c>
      <c r="I787" s="186"/>
      <c r="L787" s="182"/>
      <c r="M787" s="187"/>
      <c r="T787" s="188"/>
      <c r="AT787" s="183" t="s">
        <v>182</v>
      </c>
      <c r="AU787" s="183" t="s">
        <v>113</v>
      </c>
      <c r="AV787" s="13" t="s">
        <v>124</v>
      </c>
      <c r="AW787" s="13" t="s">
        <v>31</v>
      </c>
      <c r="AX787" s="13" t="s">
        <v>85</v>
      </c>
      <c r="AY787" s="183" t="s">
        <v>174</v>
      </c>
    </row>
    <row r="788" spans="2:65" s="1" customFormat="1" ht="24.2" customHeight="1">
      <c r="B788" s="34"/>
      <c r="C788" s="162" t="s">
        <v>856</v>
      </c>
      <c r="D788" s="162" t="s">
        <v>177</v>
      </c>
      <c r="E788" s="163" t="s">
        <v>857</v>
      </c>
      <c r="F788" s="164" t="s">
        <v>858</v>
      </c>
      <c r="G788" s="165" t="s">
        <v>180</v>
      </c>
      <c r="H788" s="166">
        <v>17.765000000000001</v>
      </c>
      <c r="I788" s="167"/>
      <c r="J788" s="168">
        <f>ROUND(I788*H788,2)</f>
        <v>0</v>
      </c>
      <c r="K788" s="169"/>
      <c r="L788" s="34"/>
      <c r="M788" s="170" t="s">
        <v>1</v>
      </c>
      <c r="N788" s="136" t="s">
        <v>43</v>
      </c>
      <c r="P788" s="171">
        <f>O788*H788</f>
        <v>0</v>
      </c>
      <c r="Q788" s="171">
        <v>0</v>
      </c>
      <c r="R788" s="171">
        <f>Q788*H788</f>
        <v>0</v>
      </c>
      <c r="S788" s="171">
        <v>0</v>
      </c>
      <c r="T788" s="172">
        <f>S788*H788</f>
        <v>0</v>
      </c>
      <c r="AR788" s="173" t="s">
        <v>373</v>
      </c>
      <c r="AT788" s="173" t="s">
        <v>177</v>
      </c>
      <c r="AU788" s="173" t="s">
        <v>113</v>
      </c>
      <c r="AY788" s="17" t="s">
        <v>174</v>
      </c>
      <c r="BE788" s="99">
        <f>IF(N788="základná",J788,0)</f>
        <v>0</v>
      </c>
      <c r="BF788" s="99">
        <f>IF(N788="znížená",J788,0)</f>
        <v>0</v>
      </c>
      <c r="BG788" s="99">
        <f>IF(N788="zákl. prenesená",J788,0)</f>
        <v>0</v>
      </c>
      <c r="BH788" s="99">
        <f>IF(N788="zníž. prenesená",J788,0)</f>
        <v>0</v>
      </c>
      <c r="BI788" s="99">
        <f>IF(N788="nulová",J788,0)</f>
        <v>0</v>
      </c>
      <c r="BJ788" s="17" t="s">
        <v>113</v>
      </c>
      <c r="BK788" s="99">
        <f>ROUND(I788*H788,2)</f>
        <v>0</v>
      </c>
      <c r="BL788" s="17" t="s">
        <v>373</v>
      </c>
      <c r="BM788" s="173" t="s">
        <v>859</v>
      </c>
    </row>
    <row r="789" spans="2:65" s="12" customFormat="1">
      <c r="B789" s="174"/>
      <c r="D789" s="175" t="s">
        <v>182</v>
      </c>
      <c r="E789" s="176" t="s">
        <v>1</v>
      </c>
      <c r="F789" s="177" t="s">
        <v>860</v>
      </c>
      <c r="H789" s="178">
        <v>17.765000000000001</v>
      </c>
      <c r="I789" s="179"/>
      <c r="L789" s="174"/>
      <c r="M789" s="180"/>
      <c r="T789" s="181"/>
      <c r="AT789" s="176" t="s">
        <v>182</v>
      </c>
      <c r="AU789" s="176" t="s">
        <v>113</v>
      </c>
      <c r="AV789" s="12" t="s">
        <v>113</v>
      </c>
      <c r="AW789" s="12" t="s">
        <v>31</v>
      </c>
      <c r="AX789" s="12" t="s">
        <v>77</v>
      </c>
      <c r="AY789" s="176" t="s">
        <v>174</v>
      </c>
    </row>
    <row r="790" spans="2:65" s="13" customFormat="1">
      <c r="B790" s="182"/>
      <c r="D790" s="175" t="s">
        <v>182</v>
      </c>
      <c r="E790" s="183" t="s">
        <v>1</v>
      </c>
      <c r="F790" s="184" t="s">
        <v>185</v>
      </c>
      <c r="H790" s="185">
        <v>17.765000000000001</v>
      </c>
      <c r="I790" s="186"/>
      <c r="L790" s="182"/>
      <c r="M790" s="187"/>
      <c r="T790" s="188"/>
      <c r="AT790" s="183" t="s">
        <v>182</v>
      </c>
      <c r="AU790" s="183" t="s">
        <v>113</v>
      </c>
      <c r="AV790" s="13" t="s">
        <v>124</v>
      </c>
      <c r="AW790" s="13" t="s">
        <v>31</v>
      </c>
      <c r="AX790" s="13" t="s">
        <v>85</v>
      </c>
      <c r="AY790" s="183" t="s">
        <v>174</v>
      </c>
    </row>
    <row r="791" spans="2:65" s="1" customFormat="1" ht="37.700000000000003" customHeight="1">
      <c r="B791" s="34"/>
      <c r="C791" s="162" t="s">
        <v>861</v>
      </c>
      <c r="D791" s="162" t="s">
        <v>177</v>
      </c>
      <c r="E791" s="163" t="s">
        <v>862</v>
      </c>
      <c r="F791" s="164" t="s">
        <v>863</v>
      </c>
      <c r="G791" s="165" t="s">
        <v>180</v>
      </c>
      <c r="H791" s="166">
        <v>415.89800000000002</v>
      </c>
      <c r="I791" s="167"/>
      <c r="J791" s="168">
        <f>ROUND(I791*H791,2)</f>
        <v>0</v>
      </c>
      <c r="K791" s="169"/>
      <c r="L791" s="34"/>
      <c r="M791" s="170" t="s">
        <v>1</v>
      </c>
      <c r="N791" s="136" t="s">
        <v>43</v>
      </c>
      <c r="P791" s="171">
        <f>O791*H791</f>
        <v>0</v>
      </c>
      <c r="Q791" s="171">
        <v>2.3000000000000001E-4</v>
      </c>
      <c r="R791" s="171">
        <f>Q791*H791</f>
        <v>9.5656540000000012E-2</v>
      </c>
      <c r="S791" s="171">
        <v>0</v>
      </c>
      <c r="T791" s="172">
        <f>S791*H791</f>
        <v>0</v>
      </c>
      <c r="AR791" s="173" t="s">
        <v>373</v>
      </c>
      <c r="AT791" s="173" t="s">
        <v>177</v>
      </c>
      <c r="AU791" s="173" t="s">
        <v>113</v>
      </c>
      <c r="AY791" s="17" t="s">
        <v>174</v>
      </c>
      <c r="BE791" s="99">
        <f>IF(N791="základná",J791,0)</f>
        <v>0</v>
      </c>
      <c r="BF791" s="99">
        <f>IF(N791="znížená",J791,0)</f>
        <v>0</v>
      </c>
      <c r="BG791" s="99">
        <f>IF(N791="zákl. prenesená",J791,0)</f>
        <v>0</v>
      </c>
      <c r="BH791" s="99">
        <f>IF(N791="zníž. prenesená",J791,0)</f>
        <v>0</v>
      </c>
      <c r="BI791" s="99">
        <f>IF(N791="nulová",J791,0)</f>
        <v>0</v>
      </c>
      <c r="BJ791" s="17" t="s">
        <v>113</v>
      </c>
      <c r="BK791" s="99">
        <f>ROUND(I791*H791,2)</f>
        <v>0</v>
      </c>
      <c r="BL791" s="17" t="s">
        <v>373</v>
      </c>
      <c r="BM791" s="173" t="s">
        <v>864</v>
      </c>
    </row>
    <row r="792" spans="2:65" s="14" customFormat="1">
      <c r="B792" s="189"/>
      <c r="D792" s="175" t="s">
        <v>182</v>
      </c>
      <c r="E792" s="190" t="s">
        <v>1</v>
      </c>
      <c r="F792" s="191" t="s">
        <v>865</v>
      </c>
      <c r="H792" s="190" t="s">
        <v>1</v>
      </c>
      <c r="I792" s="192"/>
      <c r="L792" s="189"/>
      <c r="M792" s="193"/>
      <c r="T792" s="194"/>
      <c r="AT792" s="190" t="s">
        <v>182</v>
      </c>
      <c r="AU792" s="190" t="s">
        <v>113</v>
      </c>
      <c r="AV792" s="14" t="s">
        <v>85</v>
      </c>
      <c r="AW792" s="14" t="s">
        <v>31</v>
      </c>
      <c r="AX792" s="14" t="s">
        <v>77</v>
      </c>
      <c r="AY792" s="190" t="s">
        <v>174</v>
      </c>
    </row>
    <row r="793" spans="2:65" s="14" customFormat="1">
      <c r="B793" s="189"/>
      <c r="D793" s="175" t="s">
        <v>182</v>
      </c>
      <c r="E793" s="190" t="s">
        <v>1</v>
      </c>
      <c r="F793" s="191" t="s">
        <v>221</v>
      </c>
      <c r="H793" s="190" t="s">
        <v>1</v>
      </c>
      <c r="I793" s="192"/>
      <c r="L793" s="189"/>
      <c r="M793" s="193"/>
      <c r="T793" s="194"/>
      <c r="AT793" s="190" t="s">
        <v>182</v>
      </c>
      <c r="AU793" s="190" t="s">
        <v>113</v>
      </c>
      <c r="AV793" s="14" t="s">
        <v>85</v>
      </c>
      <c r="AW793" s="14" t="s">
        <v>31</v>
      </c>
      <c r="AX793" s="14" t="s">
        <v>77</v>
      </c>
      <c r="AY793" s="190" t="s">
        <v>174</v>
      </c>
    </row>
    <row r="794" spans="2:65" s="14" customFormat="1">
      <c r="B794" s="189"/>
      <c r="D794" s="175" t="s">
        <v>182</v>
      </c>
      <c r="E794" s="190" t="s">
        <v>1</v>
      </c>
      <c r="F794" s="191" t="s">
        <v>222</v>
      </c>
      <c r="H794" s="190" t="s">
        <v>1</v>
      </c>
      <c r="I794" s="192"/>
      <c r="L794" s="189"/>
      <c r="M794" s="193"/>
      <c r="T794" s="194"/>
      <c r="AT794" s="190" t="s">
        <v>182</v>
      </c>
      <c r="AU794" s="190" t="s">
        <v>113</v>
      </c>
      <c r="AV794" s="14" t="s">
        <v>85</v>
      </c>
      <c r="AW794" s="14" t="s">
        <v>31</v>
      </c>
      <c r="AX794" s="14" t="s">
        <v>77</v>
      </c>
      <c r="AY794" s="190" t="s">
        <v>174</v>
      </c>
    </row>
    <row r="795" spans="2:65" s="12" customFormat="1">
      <c r="B795" s="174"/>
      <c r="D795" s="175" t="s">
        <v>182</v>
      </c>
      <c r="E795" s="176" t="s">
        <v>1</v>
      </c>
      <c r="F795" s="177" t="s">
        <v>270</v>
      </c>
      <c r="H795" s="178">
        <v>5.9770000000000003</v>
      </c>
      <c r="I795" s="179"/>
      <c r="L795" s="174"/>
      <c r="M795" s="180"/>
      <c r="T795" s="181"/>
      <c r="AT795" s="176" t="s">
        <v>182</v>
      </c>
      <c r="AU795" s="176" t="s">
        <v>113</v>
      </c>
      <c r="AV795" s="12" t="s">
        <v>113</v>
      </c>
      <c r="AW795" s="12" t="s">
        <v>31</v>
      </c>
      <c r="AX795" s="12" t="s">
        <v>77</v>
      </c>
      <c r="AY795" s="176" t="s">
        <v>174</v>
      </c>
    </row>
    <row r="796" spans="2:65" s="12" customFormat="1">
      <c r="B796" s="174"/>
      <c r="D796" s="175" t="s">
        <v>182</v>
      </c>
      <c r="E796" s="176" t="s">
        <v>1</v>
      </c>
      <c r="F796" s="177" t="s">
        <v>271</v>
      </c>
      <c r="H796" s="178">
        <v>71.989000000000004</v>
      </c>
      <c r="I796" s="179"/>
      <c r="L796" s="174"/>
      <c r="M796" s="180"/>
      <c r="T796" s="181"/>
      <c r="AT796" s="176" t="s">
        <v>182</v>
      </c>
      <c r="AU796" s="176" t="s">
        <v>113</v>
      </c>
      <c r="AV796" s="12" t="s">
        <v>113</v>
      </c>
      <c r="AW796" s="12" t="s">
        <v>31</v>
      </c>
      <c r="AX796" s="12" t="s">
        <v>77</v>
      </c>
      <c r="AY796" s="176" t="s">
        <v>174</v>
      </c>
    </row>
    <row r="797" spans="2:65" s="12" customFormat="1">
      <c r="B797" s="174"/>
      <c r="D797" s="175" t="s">
        <v>182</v>
      </c>
      <c r="E797" s="176" t="s">
        <v>1</v>
      </c>
      <c r="F797" s="177" t="s">
        <v>272</v>
      </c>
      <c r="H797" s="178">
        <v>-0.88</v>
      </c>
      <c r="I797" s="179"/>
      <c r="L797" s="174"/>
      <c r="M797" s="180"/>
      <c r="T797" s="181"/>
      <c r="AT797" s="176" t="s">
        <v>182</v>
      </c>
      <c r="AU797" s="176" t="s">
        <v>113</v>
      </c>
      <c r="AV797" s="12" t="s">
        <v>113</v>
      </c>
      <c r="AW797" s="12" t="s">
        <v>31</v>
      </c>
      <c r="AX797" s="12" t="s">
        <v>77</v>
      </c>
      <c r="AY797" s="176" t="s">
        <v>174</v>
      </c>
    </row>
    <row r="798" spans="2:65" s="12" customFormat="1">
      <c r="B798" s="174"/>
      <c r="D798" s="175" t="s">
        <v>182</v>
      </c>
      <c r="E798" s="176" t="s">
        <v>1</v>
      </c>
      <c r="F798" s="177" t="s">
        <v>273</v>
      </c>
      <c r="H798" s="178">
        <v>-0.8</v>
      </c>
      <c r="I798" s="179"/>
      <c r="L798" s="174"/>
      <c r="M798" s="180"/>
      <c r="T798" s="181"/>
      <c r="AT798" s="176" t="s">
        <v>182</v>
      </c>
      <c r="AU798" s="176" t="s">
        <v>113</v>
      </c>
      <c r="AV798" s="12" t="s">
        <v>113</v>
      </c>
      <c r="AW798" s="12" t="s">
        <v>31</v>
      </c>
      <c r="AX798" s="12" t="s">
        <v>77</v>
      </c>
      <c r="AY798" s="176" t="s">
        <v>174</v>
      </c>
    </row>
    <row r="799" spans="2:65" s="12" customFormat="1">
      <c r="B799" s="174"/>
      <c r="D799" s="175" t="s">
        <v>182</v>
      </c>
      <c r="E799" s="176" t="s">
        <v>1</v>
      </c>
      <c r="F799" s="177" t="s">
        <v>274</v>
      </c>
      <c r="H799" s="178">
        <v>-4.2279999999999998</v>
      </c>
      <c r="I799" s="179"/>
      <c r="L799" s="174"/>
      <c r="M799" s="180"/>
      <c r="T799" s="181"/>
      <c r="AT799" s="176" t="s">
        <v>182</v>
      </c>
      <c r="AU799" s="176" t="s">
        <v>113</v>
      </c>
      <c r="AV799" s="12" t="s">
        <v>113</v>
      </c>
      <c r="AW799" s="12" t="s">
        <v>31</v>
      </c>
      <c r="AX799" s="12" t="s">
        <v>77</v>
      </c>
      <c r="AY799" s="176" t="s">
        <v>174</v>
      </c>
    </row>
    <row r="800" spans="2:65" s="14" customFormat="1">
      <c r="B800" s="189"/>
      <c r="D800" s="175" t="s">
        <v>182</v>
      </c>
      <c r="E800" s="190" t="s">
        <v>1</v>
      </c>
      <c r="F800" s="191" t="s">
        <v>866</v>
      </c>
      <c r="H800" s="190" t="s">
        <v>1</v>
      </c>
      <c r="I800" s="192"/>
      <c r="L800" s="189"/>
      <c r="M800" s="193"/>
      <c r="T800" s="194"/>
      <c r="AT800" s="190" t="s">
        <v>182</v>
      </c>
      <c r="AU800" s="190" t="s">
        <v>113</v>
      </c>
      <c r="AV800" s="14" t="s">
        <v>85</v>
      </c>
      <c r="AW800" s="14" t="s">
        <v>31</v>
      </c>
      <c r="AX800" s="14" t="s">
        <v>77</v>
      </c>
      <c r="AY800" s="190" t="s">
        <v>174</v>
      </c>
    </row>
    <row r="801" spans="2:51" s="12" customFormat="1">
      <c r="B801" s="174"/>
      <c r="D801" s="175" t="s">
        <v>182</v>
      </c>
      <c r="E801" s="176" t="s">
        <v>1</v>
      </c>
      <c r="F801" s="177" t="s">
        <v>867</v>
      </c>
      <c r="H801" s="178">
        <v>0.88</v>
      </c>
      <c r="I801" s="179"/>
      <c r="L801" s="174"/>
      <c r="M801" s="180"/>
      <c r="T801" s="181"/>
      <c r="AT801" s="176" t="s">
        <v>182</v>
      </c>
      <c r="AU801" s="176" t="s">
        <v>113</v>
      </c>
      <c r="AV801" s="12" t="s">
        <v>113</v>
      </c>
      <c r="AW801" s="12" t="s">
        <v>31</v>
      </c>
      <c r="AX801" s="12" t="s">
        <v>77</v>
      </c>
      <c r="AY801" s="176" t="s">
        <v>174</v>
      </c>
    </row>
    <row r="802" spans="2:51" s="14" customFormat="1">
      <c r="B802" s="189"/>
      <c r="D802" s="175" t="s">
        <v>182</v>
      </c>
      <c r="E802" s="190" t="s">
        <v>1</v>
      </c>
      <c r="F802" s="191" t="s">
        <v>868</v>
      </c>
      <c r="H802" s="190" t="s">
        <v>1</v>
      </c>
      <c r="I802" s="192"/>
      <c r="L802" s="189"/>
      <c r="M802" s="193"/>
      <c r="T802" s="194"/>
      <c r="AT802" s="190" t="s">
        <v>182</v>
      </c>
      <c r="AU802" s="190" t="s">
        <v>113</v>
      </c>
      <c r="AV802" s="14" t="s">
        <v>85</v>
      </c>
      <c r="AW802" s="14" t="s">
        <v>31</v>
      </c>
      <c r="AX802" s="14" t="s">
        <v>77</v>
      </c>
      <c r="AY802" s="190" t="s">
        <v>174</v>
      </c>
    </row>
    <row r="803" spans="2:51" s="12" customFormat="1">
      <c r="B803" s="174"/>
      <c r="D803" s="175" t="s">
        <v>182</v>
      </c>
      <c r="E803" s="176" t="s">
        <v>1</v>
      </c>
      <c r="F803" s="177" t="s">
        <v>869</v>
      </c>
      <c r="H803" s="178">
        <v>4.4349999999999996</v>
      </c>
      <c r="I803" s="179"/>
      <c r="L803" s="174"/>
      <c r="M803" s="180"/>
      <c r="T803" s="181"/>
      <c r="AT803" s="176" t="s">
        <v>182</v>
      </c>
      <c r="AU803" s="176" t="s">
        <v>113</v>
      </c>
      <c r="AV803" s="12" t="s">
        <v>113</v>
      </c>
      <c r="AW803" s="12" t="s">
        <v>31</v>
      </c>
      <c r="AX803" s="12" t="s">
        <v>77</v>
      </c>
      <c r="AY803" s="176" t="s">
        <v>174</v>
      </c>
    </row>
    <row r="804" spans="2:51" s="12" customFormat="1">
      <c r="B804" s="174"/>
      <c r="D804" s="175" t="s">
        <v>182</v>
      </c>
      <c r="E804" s="176" t="s">
        <v>1</v>
      </c>
      <c r="F804" s="177" t="s">
        <v>870</v>
      </c>
      <c r="H804" s="178">
        <v>-1.62</v>
      </c>
      <c r="I804" s="179"/>
      <c r="L804" s="174"/>
      <c r="M804" s="180"/>
      <c r="T804" s="181"/>
      <c r="AT804" s="176" t="s">
        <v>182</v>
      </c>
      <c r="AU804" s="176" t="s">
        <v>113</v>
      </c>
      <c r="AV804" s="12" t="s">
        <v>113</v>
      </c>
      <c r="AW804" s="12" t="s">
        <v>31</v>
      </c>
      <c r="AX804" s="12" t="s">
        <v>77</v>
      </c>
      <c r="AY804" s="176" t="s">
        <v>174</v>
      </c>
    </row>
    <row r="805" spans="2:51" s="14" customFormat="1">
      <c r="B805" s="189"/>
      <c r="D805" s="175" t="s">
        <v>182</v>
      </c>
      <c r="E805" s="190" t="s">
        <v>1</v>
      </c>
      <c r="F805" s="191" t="s">
        <v>228</v>
      </c>
      <c r="H805" s="190" t="s">
        <v>1</v>
      </c>
      <c r="I805" s="192"/>
      <c r="L805" s="189"/>
      <c r="M805" s="193"/>
      <c r="T805" s="194"/>
      <c r="AT805" s="190" t="s">
        <v>182</v>
      </c>
      <c r="AU805" s="190" t="s">
        <v>113</v>
      </c>
      <c r="AV805" s="14" t="s">
        <v>85</v>
      </c>
      <c r="AW805" s="14" t="s">
        <v>31</v>
      </c>
      <c r="AX805" s="14" t="s">
        <v>77</v>
      </c>
      <c r="AY805" s="190" t="s">
        <v>174</v>
      </c>
    </row>
    <row r="806" spans="2:51" s="14" customFormat="1">
      <c r="B806" s="189"/>
      <c r="D806" s="175" t="s">
        <v>182</v>
      </c>
      <c r="E806" s="190" t="s">
        <v>1</v>
      </c>
      <c r="F806" s="191" t="s">
        <v>229</v>
      </c>
      <c r="H806" s="190" t="s">
        <v>1</v>
      </c>
      <c r="I806" s="192"/>
      <c r="L806" s="189"/>
      <c r="M806" s="193"/>
      <c r="T806" s="194"/>
      <c r="AT806" s="190" t="s">
        <v>182</v>
      </c>
      <c r="AU806" s="190" t="s">
        <v>113</v>
      </c>
      <c r="AV806" s="14" t="s">
        <v>85</v>
      </c>
      <c r="AW806" s="14" t="s">
        <v>31</v>
      </c>
      <c r="AX806" s="14" t="s">
        <v>77</v>
      </c>
      <c r="AY806" s="190" t="s">
        <v>174</v>
      </c>
    </row>
    <row r="807" spans="2:51" s="12" customFormat="1">
      <c r="B807" s="174"/>
      <c r="D807" s="175" t="s">
        <v>182</v>
      </c>
      <c r="E807" s="176" t="s">
        <v>1</v>
      </c>
      <c r="F807" s="177" t="s">
        <v>275</v>
      </c>
      <c r="H807" s="178">
        <v>27.74</v>
      </c>
      <c r="I807" s="179"/>
      <c r="L807" s="174"/>
      <c r="M807" s="180"/>
      <c r="T807" s="181"/>
      <c r="AT807" s="176" t="s">
        <v>182</v>
      </c>
      <c r="AU807" s="176" t="s">
        <v>113</v>
      </c>
      <c r="AV807" s="12" t="s">
        <v>113</v>
      </c>
      <c r="AW807" s="12" t="s">
        <v>31</v>
      </c>
      <c r="AX807" s="12" t="s">
        <v>77</v>
      </c>
      <c r="AY807" s="176" t="s">
        <v>174</v>
      </c>
    </row>
    <row r="808" spans="2:51" s="12" customFormat="1">
      <c r="B808" s="174"/>
      <c r="D808" s="175" t="s">
        <v>182</v>
      </c>
      <c r="E808" s="176" t="s">
        <v>1</v>
      </c>
      <c r="F808" s="177" t="s">
        <v>276</v>
      </c>
      <c r="H808" s="178">
        <v>-1.615</v>
      </c>
      <c r="I808" s="179"/>
      <c r="L808" s="174"/>
      <c r="M808" s="180"/>
      <c r="T808" s="181"/>
      <c r="AT808" s="176" t="s">
        <v>182</v>
      </c>
      <c r="AU808" s="176" t="s">
        <v>113</v>
      </c>
      <c r="AV808" s="12" t="s">
        <v>113</v>
      </c>
      <c r="AW808" s="12" t="s">
        <v>31</v>
      </c>
      <c r="AX808" s="12" t="s">
        <v>77</v>
      </c>
      <c r="AY808" s="176" t="s">
        <v>174</v>
      </c>
    </row>
    <row r="809" spans="2:51" s="12" customFormat="1">
      <c r="B809" s="174"/>
      <c r="D809" s="175" t="s">
        <v>182</v>
      </c>
      <c r="E809" s="176" t="s">
        <v>1</v>
      </c>
      <c r="F809" s="177" t="s">
        <v>277</v>
      </c>
      <c r="H809" s="178">
        <v>-1.43</v>
      </c>
      <c r="I809" s="179"/>
      <c r="L809" s="174"/>
      <c r="M809" s="180"/>
      <c r="T809" s="181"/>
      <c r="AT809" s="176" t="s">
        <v>182</v>
      </c>
      <c r="AU809" s="176" t="s">
        <v>113</v>
      </c>
      <c r="AV809" s="12" t="s">
        <v>113</v>
      </c>
      <c r="AW809" s="12" t="s">
        <v>31</v>
      </c>
      <c r="AX809" s="12" t="s">
        <v>77</v>
      </c>
      <c r="AY809" s="176" t="s">
        <v>174</v>
      </c>
    </row>
    <row r="810" spans="2:51" s="12" customFormat="1">
      <c r="B810" s="174"/>
      <c r="D810" s="175" t="s">
        <v>182</v>
      </c>
      <c r="E810" s="176" t="s">
        <v>1</v>
      </c>
      <c r="F810" s="177" t="s">
        <v>278</v>
      </c>
      <c r="H810" s="178">
        <v>-0.495</v>
      </c>
      <c r="I810" s="179"/>
      <c r="L810" s="174"/>
      <c r="M810" s="180"/>
      <c r="T810" s="181"/>
      <c r="AT810" s="176" t="s">
        <v>182</v>
      </c>
      <c r="AU810" s="176" t="s">
        <v>113</v>
      </c>
      <c r="AV810" s="12" t="s">
        <v>113</v>
      </c>
      <c r="AW810" s="12" t="s">
        <v>31</v>
      </c>
      <c r="AX810" s="12" t="s">
        <v>77</v>
      </c>
      <c r="AY810" s="176" t="s">
        <v>174</v>
      </c>
    </row>
    <row r="811" spans="2:51" s="12" customFormat="1">
      <c r="B811" s="174"/>
      <c r="D811" s="175" t="s">
        <v>182</v>
      </c>
      <c r="E811" s="176" t="s">
        <v>1</v>
      </c>
      <c r="F811" s="177" t="s">
        <v>279</v>
      </c>
      <c r="H811" s="178">
        <v>-1.8</v>
      </c>
      <c r="I811" s="179"/>
      <c r="L811" s="174"/>
      <c r="M811" s="180"/>
      <c r="T811" s="181"/>
      <c r="AT811" s="176" t="s">
        <v>182</v>
      </c>
      <c r="AU811" s="176" t="s">
        <v>113</v>
      </c>
      <c r="AV811" s="12" t="s">
        <v>113</v>
      </c>
      <c r="AW811" s="12" t="s">
        <v>31</v>
      </c>
      <c r="AX811" s="12" t="s">
        <v>77</v>
      </c>
      <c r="AY811" s="176" t="s">
        <v>174</v>
      </c>
    </row>
    <row r="812" spans="2:51" s="14" customFormat="1">
      <c r="B812" s="189"/>
      <c r="D812" s="175" t="s">
        <v>182</v>
      </c>
      <c r="E812" s="190" t="s">
        <v>1</v>
      </c>
      <c r="F812" s="191" t="s">
        <v>871</v>
      </c>
      <c r="H812" s="190" t="s">
        <v>1</v>
      </c>
      <c r="I812" s="192"/>
      <c r="L812" s="189"/>
      <c r="M812" s="193"/>
      <c r="T812" s="194"/>
      <c r="AT812" s="190" t="s">
        <v>182</v>
      </c>
      <c r="AU812" s="190" t="s">
        <v>113</v>
      </c>
      <c r="AV812" s="14" t="s">
        <v>85</v>
      </c>
      <c r="AW812" s="14" t="s">
        <v>31</v>
      </c>
      <c r="AX812" s="14" t="s">
        <v>77</v>
      </c>
      <c r="AY812" s="190" t="s">
        <v>174</v>
      </c>
    </row>
    <row r="813" spans="2:51" s="12" customFormat="1">
      <c r="B813" s="174"/>
      <c r="D813" s="175" t="s">
        <v>182</v>
      </c>
      <c r="E813" s="176" t="s">
        <v>1</v>
      </c>
      <c r="F813" s="177" t="s">
        <v>872</v>
      </c>
      <c r="H813" s="178">
        <v>0.495</v>
      </c>
      <c r="I813" s="179"/>
      <c r="L813" s="174"/>
      <c r="M813" s="180"/>
      <c r="T813" s="181"/>
      <c r="AT813" s="176" t="s">
        <v>182</v>
      </c>
      <c r="AU813" s="176" t="s">
        <v>113</v>
      </c>
      <c r="AV813" s="12" t="s">
        <v>113</v>
      </c>
      <c r="AW813" s="12" t="s">
        <v>31</v>
      </c>
      <c r="AX813" s="12" t="s">
        <v>77</v>
      </c>
      <c r="AY813" s="176" t="s">
        <v>174</v>
      </c>
    </row>
    <row r="814" spans="2:51" s="14" customFormat="1">
      <c r="B814" s="189"/>
      <c r="D814" s="175" t="s">
        <v>182</v>
      </c>
      <c r="E814" s="190" t="s">
        <v>1</v>
      </c>
      <c r="F814" s="191" t="s">
        <v>235</v>
      </c>
      <c r="H814" s="190" t="s">
        <v>1</v>
      </c>
      <c r="I814" s="192"/>
      <c r="L814" s="189"/>
      <c r="M814" s="193"/>
      <c r="T814" s="194"/>
      <c r="AT814" s="190" t="s">
        <v>182</v>
      </c>
      <c r="AU814" s="190" t="s">
        <v>113</v>
      </c>
      <c r="AV814" s="14" t="s">
        <v>85</v>
      </c>
      <c r="AW814" s="14" t="s">
        <v>31</v>
      </c>
      <c r="AX814" s="14" t="s">
        <v>77</v>
      </c>
      <c r="AY814" s="190" t="s">
        <v>174</v>
      </c>
    </row>
    <row r="815" spans="2:51" s="14" customFormat="1">
      <c r="B815" s="189"/>
      <c r="D815" s="175" t="s">
        <v>182</v>
      </c>
      <c r="E815" s="190" t="s">
        <v>1</v>
      </c>
      <c r="F815" s="191" t="s">
        <v>236</v>
      </c>
      <c r="H815" s="190" t="s">
        <v>1</v>
      </c>
      <c r="I815" s="192"/>
      <c r="L815" s="189"/>
      <c r="M815" s="193"/>
      <c r="T815" s="194"/>
      <c r="AT815" s="190" t="s">
        <v>182</v>
      </c>
      <c r="AU815" s="190" t="s">
        <v>113</v>
      </c>
      <c r="AV815" s="14" t="s">
        <v>85</v>
      </c>
      <c r="AW815" s="14" t="s">
        <v>31</v>
      </c>
      <c r="AX815" s="14" t="s">
        <v>77</v>
      </c>
      <c r="AY815" s="190" t="s">
        <v>174</v>
      </c>
    </row>
    <row r="816" spans="2:51" s="12" customFormat="1">
      <c r="B816" s="174"/>
      <c r="D816" s="175" t="s">
        <v>182</v>
      </c>
      <c r="E816" s="176" t="s">
        <v>1</v>
      </c>
      <c r="F816" s="177" t="s">
        <v>280</v>
      </c>
      <c r="H816" s="178">
        <v>23.818000000000001</v>
      </c>
      <c r="I816" s="179"/>
      <c r="L816" s="174"/>
      <c r="M816" s="180"/>
      <c r="T816" s="181"/>
      <c r="AT816" s="176" t="s">
        <v>182</v>
      </c>
      <c r="AU816" s="176" t="s">
        <v>113</v>
      </c>
      <c r="AV816" s="12" t="s">
        <v>113</v>
      </c>
      <c r="AW816" s="12" t="s">
        <v>31</v>
      </c>
      <c r="AX816" s="12" t="s">
        <v>77</v>
      </c>
      <c r="AY816" s="176" t="s">
        <v>174</v>
      </c>
    </row>
    <row r="817" spans="2:51" s="12" customFormat="1">
      <c r="B817" s="174"/>
      <c r="D817" s="175" t="s">
        <v>182</v>
      </c>
      <c r="E817" s="176" t="s">
        <v>1</v>
      </c>
      <c r="F817" s="177" t="s">
        <v>281</v>
      </c>
      <c r="H817" s="178">
        <v>-0.85499999999999998</v>
      </c>
      <c r="I817" s="179"/>
      <c r="L817" s="174"/>
      <c r="M817" s="180"/>
      <c r="T817" s="181"/>
      <c r="AT817" s="176" t="s">
        <v>182</v>
      </c>
      <c r="AU817" s="176" t="s">
        <v>113</v>
      </c>
      <c r="AV817" s="12" t="s">
        <v>113</v>
      </c>
      <c r="AW817" s="12" t="s">
        <v>31</v>
      </c>
      <c r="AX817" s="12" t="s">
        <v>77</v>
      </c>
      <c r="AY817" s="176" t="s">
        <v>174</v>
      </c>
    </row>
    <row r="818" spans="2:51" s="12" customFormat="1">
      <c r="B818" s="174"/>
      <c r="D818" s="175" t="s">
        <v>182</v>
      </c>
      <c r="E818" s="176" t="s">
        <v>1</v>
      </c>
      <c r="F818" s="177" t="s">
        <v>282</v>
      </c>
      <c r="H818" s="178">
        <v>-11.76</v>
      </c>
      <c r="I818" s="179"/>
      <c r="L818" s="174"/>
      <c r="M818" s="180"/>
      <c r="T818" s="181"/>
      <c r="AT818" s="176" t="s">
        <v>182</v>
      </c>
      <c r="AU818" s="176" t="s">
        <v>113</v>
      </c>
      <c r="AV818" s="12" t="s">
        <v>113</v>
      </c>
      <c r="AW818" s="12" t="s">
        <v>31</v>
      </c>
      <c r="AX818" s="12" t="s">
        <v>77</v>
      </c>
      <c r="AY818" s="176" t="s">
        <v>174</v>
      </c>
    </row>
    <row r="819" spans="2:51" s="14" customFormat="1">
      <c r="B819" s="189"/>
      <c r="D819" s="175" t="s">
        <v>182</v>
      </c>
      <c r="E819" s="190" t="s">
        <v>1</v>
      </c>
      <c r="F819" s="191" t="s">
        <v>873</v>
      </c>
      <c r="H819" s="190" t="s">
        <v>1</v>
      </c>
      <c r="I819" s="192"/>
      <c r="L819" s="189"/>
      <c r="M819" s="193"/>
      <c r="T819" s="194"/>
      <c r="AT819" s="190" t="s">
        <v>182</v>
      </c>
      <c r="AU819" s="190" t="s">
        <v>113</v>
      </c>
      <c r="AV819" s="14" t="s">
        <v>85</v>
      </c>
      <c r="AW819" s="14" t="s">
        <v>31</v>
      </c>
      <c r="AX819" s="14" t="s">
        <v>77</v>
      </c>
      <c r="AY819" s="190" t="s">
        <v>174</v>
      </c>
    </row>
    <row r="820" spans="2:51" s="12" customFormat="1">
      <c r="B820" s="174"/>
      <c r="D820" s="175" t="s">
        <v>182</v>
      </c>
      <c r="E820" s="176" t="s">
        <v>1</v>
      </c>
      <c r="F820" s="177" t="s">
        <v>874</v>
      </c>
      <c r="H820" s="178">
        <v>5.6020000000000003</v>
      </c>
      <c r="I820" s="179"/>
      <c r="L820" s="174"/>
      <c r="M820" s="180"/>
      <c r="T820" s="181"/>
      <c r="AT820" s="176" t="s">
        <v>182</v>
      </c>
      <c r="AU820" s="176" t="s">
        <v>113</v>
      </c>
      <c r="AV820" s="12" t="s">
        <v>113</v>
      </c>
      <c r="AW820" s="12" t="s">
        <v>31</v>
      </c>
      <c r="AX820" s="12" t="s">
        <v>77</v>
      </c>
      <c r="AY820" s="176" t="s">
        <v>174</v>
      </c>
    </row>
    <row r="821" spans="2:51" s="12" customFormat="1">
      <c r="B821" s="174"/>
      <c r="D821" s="175" t="s">
        <v>182</v>
      </c>
      <c r="E821" s="176" t="s">
        <v>1</v>
      </c>
      <c r="F821" s="177" t="s">
        <v>870</v>
      </c>
      <c r="H821" s="178">
        <v>-1.62</v>
      </c>
      <c r="I821" s="179"/>
      <c r="L821" s="174"/>
      <c r="M821" s="180"/>
      <c r="T821" s="181"/>
      <c r="AT821" s="176" t="s">
        <v>182</v>
      </c>
      <c r="AU821" s="176" t="s">
        <v>113</v>
      </c>
      <c r="AV821" s="12" t="s">
        <v>113</v>
      </c>
      <c r="AW821" s="12" t="s">
        <v>31</v>
      </c>
      <c r="AX821" s="12" t="s">
        <v>77</v>
      </c>
      <c r="AY821" s="176" t="s">
        <v>174</v>
      </c>
    </row>
    <row r="822" spans="2:51" s="14" customFormat="1">
      <c r="B822" s="189"/>
      <c r="D822" s="175" t="s">
        <v>182</v>
      </c>
      <c r="E822" s="190" t="s">
        <v>1</v>
      </c>
      <c r="F822" s="191" t="s">
        <v>240</v>
      </c>
      <c r="H822" s="190" t="s">
        <v>1</v>
      </c>
      <c r="I822" s="192"/>
      <c r="L822" s="189"/>
      <c r="M822" s="193"/>
      <c r="T822" s="194"/>
      <c r="AT822" s="190" t="s">
        <v>182</v>
      </c>
      <c r="AU822" s="190" t="s">
        <v>113</v>
      </c>
      <c r="AV822" s="14" t="s">
        <v>85</v>
      </c>
      <c r="AW822" s="14" t="s">
        <v>31</v>
      </c>
      <c r="AX822" s="14" t="s">
        <v>77</v>
      </c>
      <c r="AY822" s="190" t="s">
        <v>174</v>
      </c>
    </row>
    <row r="823" spans="2:51" s="14" customFormat="1">
      <c r="B823" s="189"/>
      <c r="D823" s="175" t="s">
        <v>182</v>
      </c>
      <c r="E823" s="190" t="s">
        <v>1</v>
      </c>
      <c r="F823" s="191" t="s">
        <v>236</v>
      </c>
      <c r="H823" s="190" t="s">
        <v>1</v>
      </c>
      <c r="I823" s="192"/>
      <c r="L823" s="189"/>
      <c r="M823" s="193"/>
      <c r="T823" s="194"/>
      <c r="AT823" s="190" t="s">
        <v>182</v>
      </c>
      <c r="AU823" s="190" t="s">
        <v>113</v>
      </c>
      <c r="AV823" s="14" t="s">
        <v>85</v>
      </c>
      <c r="AW823" s="14" t="s">
        <v>31</v>
      </c>
      <c r="AX823" s="14" t="s">
        <v>77</v>
      </c>
      <c r="AY823" s="190" t="s">
        <v>174</v>
      </c>
    </row>
    <row r="824" spans="2:51" s="12" customFormat="1">
      <c r="B824" s="174"/>
      <c r="D824" s="175" t="s">
        <v>182</v>
      </c>
      <c r="E824" s="176" t="s">
        <v>1</v>
      </c>
      <c r="F824" s="177" t="s">
        <v>283</v>
      </c>
      <c r="H824" s="178">
        <v>17.178999999999998</v>
      </c>
      <c r="I824" s="179"/>
      <c r="L824" s="174"/>
      <c r="M824" s="180"/>
      <c r="T824" s="181"/>
      <c r="AT824" s="176" t="s">
        <v>182</v>
      </c>
      <c r="AU824" s="176" t="s">
        <v>113</v>
      </c>
      <c r="AV824" s="12" t="s">
        <v>113</v>
      </c>
      <c r="AW824" s="12" t="s">
        <v>31</v>
      </c>
      <c r="AX824" s="12" t="s">
        <v>77</v>
      </c>
      <c r="AY824" s="176" t="s">
        <v>174</v>
      </c>
    </row>
    <row r="825" spans="2:51" s="12" customFormat="1">
      <c r="B825" s="174"/>
      <c r="D825" s="175" t="s">
        <v>182</v>
      </c>
      <c r="E825" s="176" t="s">
        <v>1</v>
      </c>
      <c r="F825" s="177" t="s">
        <v>284</v>
      </c>
      <c r="H825" s="178">
        <v>-2.66</v>
      </c>
      <c r="I825" s="179"/>
      <c r="L825" s="174"/>
      <c r="M825" s="180"/>
      <c r="T825" s="181"/>
      <c r="AT825" s="176" t="s">
        <v>182</v>
      </c>
      <c r="AU825" s="176" t="s">
        <v>113</v>
      </c>
      <c r="AV825" s="12" t="s">
        <v>113</v>
      </c>
      <c r="AW825" s="12" t="s">
        <v>31</v>
      </c>
      <c r="AX825" s="12" t="s">
        <v>77</v>
      </c>
      <c r="AY825" s="176" t="s">
        <v>174</v>
      </c>
    </row>
    <row r="826" spans="2:51" s="14" customFormat="1">
      <c r="B826" s="189"/>
      <c r="D826" s="175" t="s">
        <v>182</v>
      </c>
      <c r="E826" s="190" t="s">
        <v>1</v>
      </c>
      <c r="F826" s="191" t="s">
        <v>243</v>
      </c>
      <c r="H826" s="190" t="s">
        <v>1</v>
      </c>
      <c r="I826" s="192"/>
      <c r="L826" s="189"/>
      <c r="M826" s="193"/>
      <c r="T826" s="194"/>
      <c r="AT826" s="190" t="s">
        <v>182</v>
      </c>
      <c r="AU826" s="190" t="s">
        <v>113</v>
      </c>
      <c r="AV826" s="14" t="s">
        <v>85</v>
      </c>
      <c r="AW826" s="14" t="s">
        <v>31</v>
      </c>
      <c r="AX826" s="14" t="s">
        <v>77</v>
      </c>
      <c r="AY826" s="190" t="s">
        <v>174</v>
      </c>
    </row>
    <row r="827" spans="2:51" s="14" customFormat="1">
      <c r="B827" s="189"/>
      <c r="D827" s="175" t="s">
        <v>182</v>
      </c>
      <c r="E827" s="190" t="s">
        <v>1</v>
      </c>
      <c r="F827" s="191" t="s">
        <v>236</v>
      </c>
      <c r="H827" s="190" t="s">
        <v>1</v>
      </c>
      <c r="I827" s="192"/>
      <c r="L827" s="189"/>
      <c r="M827" s="193"/>
      <c r="T827" s="194"/>
      <c r="AT827" s="190" t="s">
        <v>182</v>
      </c>
      <c r="AU827" s="190" t="s">
        <v>113</v>
      </c>
      <c r="AV827" s="14" t="s">
        <v>85</v>
      </c>
      <c r="AW827" s="14" t="s">
        <v>31</v>
      </c>
      <c r="AX827" s="14" t="s">
        <v>77</v>
      </c>
      <c r="AY827" s="190" t="s">
        <v>174</v>
      </c>
    </row>
    <row r="828" spans="2:51" s="12" customFormat="1">
      <c r="B828" s="174"/>
      <c r="D828" s="175" t="s">
        <v>182</v>
      </c>
      <c r="E828" s="176" t="s">
        <v>1</v>
      </c>
      <c r="F828" s="177" t="s">
        <v>285</v>
      </c>
      <c r="H828" s="178">
        <v>22.97</v>
      </c>
      <c r="I828" s="179"/>
      <c r="L828" s="174"/>
      <c r="M828" s="180"/>
      <c r="T828" s="181"/>
      <c r="AT828" s="176" t="s">
        <v>182</v>
      </c>
      <c r="AU828" s="176" t="s">
        <v>113</v>
      </c>
      <c r="AV828" s="12" t="s">
        <v>113</v>
      </c>
      <c r="AW828" s="12" t="s">
        <v>31</v>
      </c>
      <c r="AX828" s="12" t="s">
        <v>77</v>
      </c>
      <c r="AY828" s="176" t="s">
        <v>174</v>
      </c>
    </row>
    <row r="829" spans="2:51" s="12" customFormat="1">
      <c r="B829" s="174"/>
      <c r="D829" s="175" t="s">
        <v>182</v>
      </c>
      <c r="E829" s="176" t="s">
        <v>1</v>
      </c>
      <c r="F829" s="177" t="s">
        <v>273</v>
      </c>
      <c r="H829" s="178">
        <v>-0.8</v>
      </c>
      <c r="I829" s="179"/>
      <c r="L829" s="174"/>
      <c r="M829" s="180"/>
      <c r="T829" s="181"/>
      <c r="AT829" s="176" t="s">
        <v>182</v>
      </c>
      <c r="AU829" s="176" t="s">
        <v>113</v>
      </c>
      <c r="AV829" s="12" t="s">
        <v>113</v>
      </c>
      <c r="AW829" s="12" t="s">
        <v>31</v>
      </c>
      <c r="AX829" s="12" t="s">
        <v>77</v>
      </c>
      <c r="AY829" s="176" t="s">
        <v>174</v>
      </c>
    </row>
    <row r="830" spans="2:51" s="12" customFormat="1">
      <c r="B830" s="174"/>
      <c r="D830" s="175" t="s">
        <v>182</v>
      </c>
      <c r="E830" s="176" t="s">
        <v>1</v>
      </c>
      <c r="F830" s="177" t="s">
        <v>272</v>
      </c>
      <c r="H830" s="178">
        <v>-0.88</v>
      </c>
      <c r="I830" s="179"/>
      <c r="L830" s="174"/>
      <c r="M830" s="180"/>
      <c r="T830" s="181"/>
      <c r="AT830" s="176" t="s">
        <v>182</v>
      </c>
      <c r="AU830" s="176" t="s">
        <v>113</v>
      </c>
      <c r="AV830" s="12" t="s">
        <v>113</v>
      </c>
      <c r="AW830" s="12" t="s">
        <v>31</v>
      </c>
      <c r="AX830" s="12" t="s">
        <v>77</v>
      </c>
      <c r="AY830" s="176" t="s">
        <v>174</v>
      </c>
    </row>
    <row r="831" spans="2:51" s="12" customFormat="1">
      <c r="B831" s="174"/>
      <c r="D831" s="175" t="s">
        <v>182</v>
      </c>
      <c r="E831" s="176" t="s">
        <v>1</v>
      </c>
      <c r="F831" s="177" t="s">
        <v>286</v>
      </c>
      <c r="H831" s="178">
        <v>-0.95</v>
      </c>
      <c r="I831" s="179"/>
      <c r="L831" s="174"/>
      <c r="M831" s="180"/>
      <c r="T831" s="181"/>
      <c r="AT831" s="176" t="s">
        <v>182</v>
      </c>
      <c r="AU831" s="176" t="s">
        <v>113</v>
      </c>
      <c r="AV831" s="12" t="s">
        <v>113</v>
      </c>
      <c r="AW831" s="12" t="s">
        <v>31</v>
      </c>
      <c r="AX831" s="12" t="s">
        <v>77</v>
      </c>
      <c r="AY831" s="176" t="s">
        <v>174</v>
      </c>
    </row>
    <row r="832" spans="2:51" s="14" customFormat="1">
      <c r="B832" s="189"/>
      <c r="D832" s="175" t="s">
        <v>182</v>
      </c>
      <c r="E832" s="190" t="s">
        <v>1</v>
      </c>
      <c r="F832" s="191" t="s">
        <v>873</v>
      </c>
      <c r="H832" s="190" t="s">
        <v>1</v>
      </c>
      <c r="I832" s="192"/>
      <c r="L832" s="189"/>
      <c r="M832" s="193"/>
      <c r="T832" s="194"/>
      <c r="AT832" s="190" t="s">
        <v>182</v>
      </c>
      <c r="AU832" s="190" t="s">
        <v>113</v>
      </c>
      <c r="AV832" s="14" t="s">
        <v>85</v>
      </c>
      <c r="AW832" s="14" t="s">
        <v>31</v>
      </c>
      <c r="AX832" s="14" t="s">
        <v>77</v>
      </c>
      <c r="AY832" s="190" t="s">
        <v>174</v>
      </c>
    </row>
    <row r="833" spans="2:51" s="12" customFormat="1">
      <c r="B833" s="174"/>
      <c r="D833" s="175" t="s">
        <v>182</v>
      </c>
      <c r="E833" s="176" t="s">
        <v>1</v>
      </c>
      <c r="F833" s="177" t="s">
        <v>875</v>
      </c>
      <c r="H833" s="178">
        <v>6.6</v>
      </c>
      <c r="I833" s="179"/>
      <c r="L833" s="174"/>
      <c r="M833" s="180"/>
      <c r="T833" s="181"/>
      <c r="AT833" s="176" t="s">
        <v>182</v>
      </c>
      <c r="AU833" s="176" t="s">
        <v>113</v>
      </c>
      <c r="AV833" s="12" t="s">
        <v>113</v>
      </c>
      <c r="AW833" s="12" t="s">
        <v>31</v>
      </c>
      <c r="AX833" s="12" t="s">
        <v>77</v>
      </c>
      <c r="AY833" s="176" t="s">
        <v>174</v>
      </c>
    </row>
    <row r="834" spans="2:51" s="14" customFormat="1">
      <c r="B834" s="189"/>
      <c r="D834" s="175" t="s">
        <v>182</v>
      </c>
      <c r="E834" s="190" t="s">
        <v>1</v>
      </c>
      <c r="F834" s="191" t="s">
        <v>229</v>
      </c>
      <c r="H834" s="190" t="s">
        <v>1</v>
      </c>
      <c r="I834" s="192"/>
      <c r="L834" s="189"/>
      <c r="M834" s="193"/>
      <c r="T834" s="194"/>
      <c r="AT834" s="190" t="s">
        <v>182</v>
      </c>
      <c r="AU834" s="190" t="s">
        <v>113</v>
      </c>
      <c r="AV834" s="14" t="s">
        <v>85</v>
      </c>
      <c r="AW834" s="14" t="s">
        <v>31</v>
      </c>
      <c r="AX834" s="14" t="s">
        <v>77</v>
      </c>
      <c r="AY834" s="190" t="s">
        <v>174</v>
      </c>
    </row>
    <row r="835" spans="2:51" s="12" customFormat="1">
      <c r="B835" s="174"/>
      <c r="D835" s="175" t="s">
        <v>182</v>
      </c>
      <c r="E835" s="176" t="s">
        <v>1</v>
      </c>
      <c r="F835" s="177" t="s">
        <v>287</v>
      </c>
      <c r="H835" s="178">
        <v>0.8</v>
      </c>
      <c r="I835" s="179"/>
      <c r="L835" s="174"/>
      <c r="M835" s="180"/>
      <c r="T835" s="181"/>
      <c r="AT835" s="176" t="s">
        <v>182</v>
      </c>
      <c r="AU835" s="176" t="s">
        <v>113</v>
      </c>
      <c r="AV835" s="12" t="s">
        <v>113</v>
      </c>
      <c r="AW835" s="12" t="s">
        <v>31</v>
      </c>
      <c r="AX835" s="12" t="s">
        <v>77</v>
      </c>
      <c r="AY835" s="176" t="s">
        <v>174</v>
      </c>
    </row>
    <row r="836" spans="2:51" s="14" customFormat="1">
      <c r="B836" s="189"/>
      <c r="D836" s="175" t="s">
        <v>182</v>
      </c>
      <c r="E836" s="190" t="s">
        <v>1</v>
      </c>
      <c r="F836" s="191" t="s">
        <v>246</v>
      </c>
      <c r="H836" s="190" t="s">
        <v>1</v>
      </c>
      <c r="I836" s="192"/>
      <c r="L836" s="189"/>
      <c r="M836" s="193"/>
      <c r="T836" s="194"/>
      <c r="AT836" s="190" t="s">
        <v>182</v>
      </c>
      <c r="AU836" s="190" t="s">
        <v>113</v>
      </c>
      <c r="AV836" s="14" t="s">
        <v>85</v>
      </c>
      <c r="AW836" s="14" t="s">
        <v>31</v>
      </c>
      <c r="AX836" s="14" t="s">
        <v>77</v>
      </c>
      <c r="AY836" s="190" t="s">
        <v>174</v>
      </c>
    </row>
    <row r="837" spans="2:51" s="14" customFormat="1">
      <c r="B837" s="189"/>
      <c r="D837" s="175" t="s">
        <v>182</v>
      </c>
      <c r="E837" s="190" t="s">
        <v>1</v>
      </c>
      <c r="F837" s="191" t="s">
        <v>229</v>
      </c>
      <c r="H837" s="190" t="s">
        <v>1</v>
      </c>
      <c r="I837" s="192"/>
      <c r="L837" s="189"/>
      <c r="M837" s="193"/>
      <c r="T837" s="194"/>
      <c r="AT837" s="190" t="s">
        <v>182</v>
      </c>
      <c r="AU837" s="190" t="s">
        <v>113</v>
      </c>
      <c r="AV837" s="14" t="s">
        <v>85</v>
      </c>
      <c r="AW837" s="14" t="s">
        <v>31</v>
      </c>
      <c r="AX837" s="14" t="s">
        <v>77</v>
      </c>
      <c r="AY837" s="190" t="s">
        <v>174</v>
      </c>
    </row>
    <row r="838" spans="2:51" s="12" customFormat="1">
      <c r="B838" s="174"/>
      <c r="D838" s="175" t="s">
        <v>182</v>
      </c>
      <c r="E838" s="176" t="s">
        <v>1</v>
      </c>
      <c r="F838" s="177" t="s">
        <v>288</v>
      </c>
      <c r="H838" s="178">
        <v>20.88</v>
      </c>
      <c r="I838" s="179"/>
      <c r="L838" s="174"/>
      <c r="M838" s="180"/>
      <c r="T838" s="181"/>
      <c r="AT838" s="176" t="s">
        <v>182</v>
      </c>
      <c r="AU838" s="176" t="s">
        <v>113</v>
      </c>
      <c r="AV838" s="12" t="s">
        <v>113</v>
      </c>
      <c r="AW838" s="12" t="s">
        <v>31</v>
      </c>
      <c r="AX838" s="12" t="s">
        <v>77</v>
      </c>
      <c r="AY838" s="176" t="s">
        <v>174</v>
      </c>
    </row>
    <row r="839" spans="2:51" s="12" customFormat="1">
      <c r="B839" s="174"/>
      <c r="D839" s="175" t="s">
        <v>182</v>
      </c>
      <c r="E839" s="176" t="s">
        <v>1</v>
      </c>
      <c r="F839" s="177" t="s">
        <v>286</v>
      </c>
      <c r="H839" s="178">
        <v>-0.95</v>
      </c>
      <c r="I839" s="179"/>
      <c r="L839" s="174"/>
      <c r="M839" s="180"/>
      <c r="T839" s="181"/>
      <c r="AT839" s="176" t="s">
        <v>182</v>
      </c>
      <c r="AU839" s="176" t="s">
        <v>113</v>
      </c>
      <c r="AV839" s="12" t="s">
        <v>113</v>
      </c>
      <c r="AW839" s="12" t="s">
        <v>31</v>
      </c>
      <c r="AX839" s="12" t="s">
        <v>77</v>
      </c>
      <c r="AY839" s="176" t="s">
        <v>174</v>
      </c>
    </row>
    <row r="840" spans="2:51" s="14" customFormat="1">
      <c r="B840" s="189"/>
      <c r="D840" s="175" t="s">
        <v>182</v>
      </c>
      <c r="E840" s="190" t="s">
        <v>1</v>
      </c>
      <c r="F840" s="191" t="s">
        <v>873</v>
      </c>
      <c r="H840" s="190" t="s">
        <v>1</v>
      </c>
      <c r="I840" s="192"/>
      <c r="L840" s="189"/>
      <c r="M840" s="193"/>
      <c r="T840" s="194"/>
      <c r="AT840" s="190" t="s">
        <v>182</v>
      </c>
      <c r="AU840" s="190" t="s">
        <v>113</v>
      </c>
      <c r="AV840" s="14" t="s">
        <v>85</v>
      </c>
      <c r="AW840" s="14" t="s">
        <v>31</v>
      </c>
      <c r="AX840" s="14" t="s">
        <v>77</v>
      </c>
      <c r="AY840" s="190" t="s">
        <v>174</v>
      </c>
    </row>
    <row r="841" spans="2:51" s="12" customFormat="1">
      <c r="B841" s="174"/>
      <c r="D841" s="175" t="s">
        <v>182</v>
      </c>
      <c r="E841" s="176" t="s">
        <v>1</v>
      </c>
      <c r="F841" s="177" t="s">
        <v>875</v>
      </c>
      <c r="H841" s="178">
        <v>6.6</v>
      </c>
      <c r="I841" s="179"/>
      <c r="L841" s="174"/>
      <c r="M841" s="180"/>
      <c r="T841" s="181"/>
      <c r="AT841" s="176" t="s">
        <v>182</v>
      </c>
      <c r="AU841" s="176" t="s">
        <v>113</v>
      </c>
      <c r="AV841" s="12" t="s">
        <v>113</v>
      </c>
      <c r="AW841" s="12" t="s">
        <v>31</v>
      </c>
      <c r="AX841" s="12" t="s">
        <v>77</v>
      </c>
      <c r="AY841" s="176" t="s">
        <v>174</v>
      </c>
    </row>
    <row r="842" spans="2:51" s="14" customFormat="1">
      <c r="B842" s="189"/>
      <c r="D842" s="175" t="s">
        <v>182</v>
      </c>
      <c r="E842" s="190" t="s">
        <v>1</v>
      </c>
      <c r="F842" s="191" t="s">
        <v>248</v>
      </c>
      <c r="H842" s="190" t="s">
        <v>1</v>
      </c>
      <c r="I842" s="192"/>
      <c r="L842" s="189"/>
      <c r="M842" s="193"/>
      <c r="T842" s="194"/>
      <c r="AT842" s="190" t="s">
        <v>182</v>
      </c>
      <c r="AU842" s="190" t="s">
        <v>113</v>
      </c>
      <c r="AV842" s="14" t="s">
        <v>85</v>
      </c>
      <c r="AW842" s="14" t="s">
        <v>31</v>
      </c>
      <c r="AX842" s="14" t="s">
        <v>77</v>
      </c>
      <c r="AY842" s="190" t="s">
        <v>174</v>
      </c>
    </row>
    <row r="843" spans="2:51" s="14" customFormat="1">
      <c r="B843" s="189"/>
      <c r="D843" s="175" t="s">
        <v>182</v>
      </c>
      <c r="E843" s="190" t="s">
        <v>1</v>
      </c>
      <c r="F843" s="191" t="s">
        <v>229</v>
      </c>
      <c r="H843" s="190" t="s">
        <v>1</v>
      </c>
      <c r="I843" s="192"/>
      <c r="L843" s="189"/>
      <c r="M843" s="193"/>
      <c r="T843" s="194"/>
      <c r="AT843" s="190" t="s">
        <v>182</v>
      </c>
      <c r="AU843" s="190" t="s">
        <v>113</v>
      </c>
      <c r="AV843" s="14" t="s">
        <v>85</v>
      </c>
      <c r="AW843" s="14" t="s">
        <v>31</v>
      </c>
      <c r="AX843" s="14" t="s">
        <v>77</v>
      </c>
      <c r="AY843" s="190" t="s">
        <v>174</v>
      </c>
    </row>
    <row r="844" spans="2:51" s="12" customFormat="1">
      <c r="B844" s="174"/>
      <c r="D844" s="175" t="s">
        <v>182</v>
      </c>
      <c r="E844" s="176" t="s">
        <v>1</v>
      </c>
      <c r="F844" s="177" t="s">
        <v>289</v>
      </c>
      <c r="H844" s="178">
        <v>23.794</v>
      </c>
      <c r="I844" s="179"/>
      <c r="L844" s="174"/>
      <c r="M844" s="180"/>
      <c r="T844" s="181"/>
      <c r="AT844" s="176" t="s">
        <v>182</v>
      </c>
      <c r="AU844" s="176" t="s">
        <v>113</v>
      </c>
      <c r="AV844" s="12" t="s">
        <v>113</v>
      </c>
      <c r="AW844" s="12" t="s">
        <v>31</v>
      </c>
      <c r="AX844" s="12" t="s">
        <v>77</v>
      </c>
      <c r="AY844" s="176" t="s">
        <v>174</v>
      </c>
    </row>
    <row r="845" spans="2:51" s="12" customFormat="1">
      <c r="B845" s="174"/>
      <c r="D845" s="175" t="s">
        <v>182</v>
      </c>
      <c r="E845" s="176" t="s">
        <v>1</v>
      </c>
      <c r="F845" s="177" t="s">
        <v>279</v>
      </c>
      <c r="H845" s="178">
        <v>-1.8</v>
      </c>
      <c r="I845" s="179"/>
      <c r="L845" s="174"/>
      <c r="M845" s="180"/>
      <c r="T845" s="181"/>
      <c r="AT845" s="176" t="s">
        <v>182</v>
      </c>
      <c r="AU845" s="176" t="s">
        <v>113</v>
      </c>
      <c r="AV845" s="12" t="s">
        <v>113</v>
      </c>
      <c r="AW845" s="12" t="s">
        <v>31</v>
      </c>
      <c r="AX845" s="12" t="s">
        <v>77</v>
      </c>
      <c r="AY845" s="176" t="s">
        <v>174</v>
      </c>
    </row>
    <row r="846" spans="2:51" s="12" customFormat="1">
      <c r="B846" s="174"/>
      <c r="D846" s="175" t="s">
        <v>182</v>
      </c>
      <c r="E846" s="176" t="s">
        <v>1</v>
      </c>
      <c r="F846" s="177" t="s">
        <v>290</v>
      </c>
      <c r="H846" s="178">
        <v>-0.40500000000000003</v>
      </c>
      <c r="I846" s="179"/>
      <c r="L846" s="174"/>
      <c r="M846" s="180"/>
      <c r="T846" s="181"/>
      <c r="AT846" s="176" t="s">
        <v>182</v>
      </c>
      <c r="AU846" s="176" t="s">
        <v>113</v>
      </c>
      <c r="AV846" s="12" t="s">
        <v>113</v>
      </c>
      <c r="AW846" s="12" t="s">
        <v>31</v>
      </c>
      <c r="AX846" s="12" t="s">
        <v>77</v>
      </c>
      <c r="AY846" s="176" t="s">
        <v>174</v>
      </c>
    </row>
    <row r="847" spans="2:51" s="12" customFormat="1">
      <c r="B847" s="174"/>
      <c r="D847" s="175" t="s">
        <v>182</v>
      </c>
      <c r="E847" s="176" t="s">
        <v>1</v>
      </c>
      <c r="F847" s="177" t="s">
        <v>291</v>
      </c>
      <c r="H847" s="178">
        <v>-4.92</v>
      </c>
      <c r="I847" s="179"/>
      <c r="L847" s="174"/>
      <c r="M847" s="180"/>
      <c r="T847" s="181"/>
      <c r="AT847" s="176" t="s">
        <v>182</v>
      </c>
      <c r="AU847" s="176" t="s">
        <v>113</v>
      </c>
      <c r="AV847" s="12" t="s">
        <v>113</v>
      </c>
      <c r="AW847" s="12" t="s">
        <v>31</v>
      </c>
      <c r="AX847" s="12" t="s">
        <v>77</v>
      </c>
      <c r="AY847" s="176" t="s">
        <v>174</v>
      </c>
    </row>
    <row r="848" spans="2:51" s="12" customFormat="1">
      <c r="B848" s="174"/>
      <c r="D848" s="175" t="s">
        <v>182</v>
      </c>
      <c r="E848" s="176" t="s">
        <v>1</v>
      </c>
      <c r="F848" s="177" t="s">
        <v>292</v>
      </c>
      <c r="H848" s="178">
        <v>1.3</v>
      </c>
      <c r="I848" s="179"/>
      <c r="L848" s="174"/>
      <c r="M848" s="180"/>
      <c r="T848" s="181"/>
      <c r="AT848" s="176" t="s">
        <v>182</v>
      </c>
      <c r="AU848" s="176" t="s">
        <v>113</v>
      </c>
      <c r="AV848" s="12" t="s">
        <v>113</v>
      </c>
      <c r="AW848" s="12" t="s">
        <v>31</v>
      </c>
      <c r="AX848" s="12" t="s">
        <v>77</v>
      </c>
      <c r="AY848" s="176" t="s">
        <v>174</v>
      </c>
    </row>
    <row r="849" spans="2:51" s="14" customFormat="1">
      <c r="B849" s="189"/>
      <c r="D849" s="175" t="s">
        <v>182</v>
      </c>
      <c r="E849" s="190" t="s">
        <v>1</v>
      </c>
      <c r="F849" s="191" t="s">
        <v>876</v>
      </c>
      <c r="H849" s="190" t="s">
        <v>1</v>
      </c>
      <c r="I849" s="192"/>
      <c r="L849" s="189"/>
      <c r="M849" s="193"/>
      <c r="T849" s="194"/>
      <c r="AT849" s="190" t="s">
        <v>182</v>
      </c>
      <c r="AU849" s="190" t="s">
        <v>113</v>
      </c>
      <c r="AV849" s="14" t="s">
        <v>85</v>
      </c>
      <c r="AW849" s="14" t="s">
        <v>31</v>
      </c>
      <c r="AX849" s="14" t="s">
        <v>77</v>
      </c>
      <c r="AY849" s="190" t="s">
        <v>174</v>
      </c>
    </row>
    <row r="850" spans="2:51" s="12" customFormat="1">
      <c r="B850" s="174"/>
      <c r="D850" s="175" t="s">
        <v>182</v>
      </c>
      <c r="E850" s="176" t="s">
        <v>1</v>
      </c>
      <c r="F850" s="177" t="s">
        <v>877</v>
      </c>
      <c r="H850" s="178">
        <v>0.40500000000000003</v>
      </c>
      <c r="I850" s="179"/>
      <c r="L850" s="174"/>
      <c r="M850" s="180"/>
      <c r="T850" s="181"/>
      <c r="AT850" s="176" t="s">
        <v>182</v>
      </c>
      <c r="AU850" s="176" t="s">
        <v>113</v>
      </c>
      <c r="AV850" s="12" t="s">
        <v>113</v>
      </c>
      <c r="AW850" s="12" t="s">
        <v>31</v>
      </c>
      <c r="AX850" s="12" t="s">
        <v>77</v>
      </c>
      <c r="AY850" s="176" t="s">
        <v>174</v>
      </c>
    </row>
    <row r="851" spans="2:51" s="14" customFormat="1">
      <c r="B851" s="189"/>
      <c r="D851" s="175" t="s">
        <v>182</v>
      </c>
      <c r="E851" s="190" t="s">
        <v>1</v>
      </c>
      <c r="F851" s="191" t="s">
        <v>873</v>
      </c>
      <c r="H851" s="190" t="s">
        <v>1</v>
      </c>
      <c r="I851" s="192"/>
      <c r="L851" s="189"/>
      <c r="M851" s="193"/>
      <c r="T851" s="194"/>
      <c r="AT851" s="190" t="s">
        <v>182</v>
      </c>
      <c r="AU851" s="190" t="s">
        <v>113</v>
      </c>
      <c r="AV851" s="14" t="s">
        <v>85</v>
      </c>
      <c r="AW851" s="14" t="s">
        <v>31</v>
      </c>
      <c r="AX851" s="14" t="s">
        <v>77</v>
      </c>
      <c r="AY851" s="190" t="s">
        <v>174</v>
      </c>
    </row>
    <row r="852" spans="2:51" s="12" customFormat="1">
      <c r="B852" s="174"/>
      <c r="D852" s="175" t="s">
        <v>182</v>
      </c>
      <c r="E852" s="176" t="s">
        <v>1</v>
      </c>
      <c r="F852" s="177" t="s">
        <v>878</v>
      </c>
      <c r="H852" s="178">
        <v>22.27</v>
      </c>
      <c r="I852" s="179"/>
      <c r="L852" s="174"/>
      <c r="M852" s="180"/>
      <c r="T852" s="181"/>
      <c r="AT852" s="176" t="s">
        <v>182</v>
      </c>
      <c r="AU852" s="176" t="s">
        <v>113</v>
      </c>
      <c r="AV852" s="12" t="s">
        <v>113</v>
      </c>
      <c r="AW852" s="12" t="s">
        <v>31</v>
      </c>
      <c r="AX852" s="12" t="s">
        <v>77</v>
      </c>
      <c r="AY852" s="176" t="s">
        <v>174</v>
      </c>
    </row>
    <row r="853" spans="2:51" s="12" customFormat="1">
      <c r="B853" s="174"/>
      <c r="D853" s="175" t="s">
        <v>182</v>
      </c>
      <c r="E853" s="176" t="s">
        <v>1</v>
      </c>
      <c r="F853" s="177" t="s">
        <v>879</v>
      </c>
      <c r="H853" s="178">
        <v>-9.3439999999999994</v>
      </c>
      <c r="I853" s="179"/>
      <c r="L853" s="174"/>
      <c r="M853" s="180"/>
      <c r="T853" s="181"/>
      <c r="AT853" s="176" t="s">
        <v>182</v>
      </c>
      <c r="AU853" s="176" t="s">
        <v>113</v>
      </c>
      <c r="AV853" s="12" t="s">
        <v>113</v>
      </c>
      <c r="AW853" s="12" t="s">
        <v>31</v>
      </c>
      <c r="AX853" s="12" t="s">
        <v>77</v>
      </c>
      <c r="AY853" s="176" t="s">
        <v>174</v>
      </c>
    </row>
    <row r="854" spans="2:51" s="14" customFormat="1">
      <c r="B854" s="189"/>
      <c r="D854" s="175" t="s">
        <v>182</v>
      </c>
      <c r="E854" s="190" t="s">
        <v>1</v>
      </c>
      <c r="F854" s="191" t="s">
        <v>253</v>
      </c>
      <c r="H854" s="190" t="s">
        <v>1</v>
      </c>
      <c r="I854" s="192"/>
      <c r="L854" s="189"/>
      <c r="M854" s="193"/>
      <c r="T854" s="194"/>
      <c r="AT854" s="190" t="s">
        <v>182</v>
      </c>
      <c r="AU854" s="190" t="s">
        <v>113</v>
      </c>
      <c r="AV854" s="14" t="s">
        <v>85</v>
      </c>
      <c r="AW854" s="14" t="s">
        <v>31</v>
      </c>
      <c r="AX854" s="14" t="s">
        <v>77</v>
      </c>
      <c r="AY854" s="190" t="s">
        <v>174</v>
      </c>
    </row>
    <row r="855" spans="2:51" s="14" customFormat="1">
      <c r="B855" s="189"/>
      <c r="D855" s="175" t="s">
        <v>182</v>
      </c>
      <c r="E855" s="190" t="s">
        <v>1</v>
      </c>
      <c r="F855" s="191" t="s">
        <v>229</v>
      </c>
      <c r="H855" s="190" t="s">
        <v>1</v>
      </c>
      <c r="I855" s="192"/>
      <c r="L855" s="189"/>
      <c r="M855" s="193"/>
      <c r="T855" s="194"/>
      <c r="AT855" s="190" t="s">
        <v>182</v>
      </c>
      <c r="AU855" s="190" t="s">
        <v>113</v>
      </c>
      <c r="AV855" s="14" t="s">
        <v>85</v>
      </c>
      <c r="AW855" s="14" t="s">
        <v>31</v>
      </c>
      <c r="AX855" s="14" t="s">
        <v>77</v>
      </c>
      <c r="AY855" s="190" t="s">
        <v>174</v>
      </c>
    </row>
    <row r="856" spans="2:51" s="12" customFormat="1">
      <c r="B856" s="174"/>
      <c r="D856" s="175" t="s">
        <v>182</v>
      </c>
      <c r="E856" s="176" t="s">
        <v>1</v>
      </c>
      <c r="F856" s="177" t="s">
        <v>293</v>
      </c>
      <c r="H856" s="178">
        <v>21.05</v>
      </c>
      <c r="I856" s="179"/>
      <c r="L856" s="174"/>
      <c r="M856" s="180"/>
      <c r="T856" s="181"/>
      <c r="AT856" s="176" t="s">
        <v>182</v>
      </c>
      <c r="AU856" s="176" t="s">
        <v>113</v>
      </c>
      <c r="AV856" s="12" t="s">
        <v>113</v>
      </c>
      <c r="AW856" s="12" t="s">
        <v>31</v>
      </c>
      <c r="AX856" s="12" t="s">
        <v>77</v>
      </c>
      <c r="AY856" s="176" t="s">
        <v>174</v>
      </c>
    </row>
    <row r="857" spans="2:51" s="12" customFormat="1">
      <c r="B857" s="174"/>
      <c r="D857" s="175" t="s">
        <v>182</v>
      </c>
      <c r="E857" s="176" t="s">
        <v>1</v>
      </c>
      <c r="F857" s="177" t="s">
        <v>294</v>
      </c>
      <c r="H857" s="178">
        <v>-4.92</v>
      </c>
      <c r="I857" s="179"/>
      <c r="L857" s="174"/>
      <c r="M857" s="180"/>
      <c r="T857" s="181"/>
      <c r="AT857" s="176" t="s">
        <v>182</v>
      </c>
      <c r="AU857" s="176" t="s">
        <v>113</v>
      </c>
      <c r="AV857" s="12" t="s">
        <v>113</v>
      </c>
      <c r="AW857" s="12" t="s">
        <v>31</v>
      </c>
      <c r="AX857" s="12" t="s">
        <v>77</v>
      </c>
      <c r="AY857" s="176" t="s">
        <v>174</v>
      </c>
    </row>
    <row r="858" spans="2:51" s="12" customFormat="1">
      <c r="B858" s="174"/>
      <c r="D858" s="175" t="s">
        <v>182</v>
      </c>
      <c r="E858" s="176" t="s">
        <v>1</v>
      </c>
      <c r="F858" s="177" t="s">
        <v>292</v>
      </c>
      <c r="H858" s="178">
        <v>1.3</v>
      </c>
      <c r="I858" s="179"/>
      <c r="L858" s="174"/>
      <c r="M858" s="180"/>
      <c r="T858" s="181"/>
      <c r="AT858" s="176" t="s">
        <v>182</v>
      </c>
      <c r="AU858" s="176" t="s">
        <v>113</v>
      </c>
      <c r="AV858" s="12" t="s">
        <v>113</v>
      </c>
      <c r="AW858" s="12" t="s">
        <v>31</v>
      </c>
      <c r="AX858" s="12" t="s">
        <v>77</v>
      </c>
      <c r="AY858" s="176" t="s">
        <v>174</v>
      </c>
    </row>
    <row r="859" spans="2:51" s="14" customFormat="1">
      <c r="B859" s="189"/>
      <c r="D859" s="175" t="s">
        <v>182</v>
      </c>
      <c r="E859" s="190" t="s">
        <v>1</v>
      </c>
      <c r="F859" s="191" t="s">
        <v>873</v>
      </c>
      <c r="H859" s="190" t="s">
        <v>1</v>
      </c>
      <c r="I859" s="192"/>
      <c r="L859" s="189"/>
      <c r="M859" s="193"/>
      <c r="T859" s="194"/>
      <c r="AT859" s="190" t="s">
        <v>182</v>
      </c>
      <c r="AU859" s="190" t="s">
        <v>113</v>
      </c>
      <c r="AV859" s="14" t="s">
        <v>85</v>
      </c>
      <c r="AW859" s="14" t="s">
        <v>31</v>
      </c>
      <c r="AX859" s="14" t="s">
        <v>77</v>
      </c>
      <c r="AY859" s="190" t="s">
        <v>174</v>
      </c>
    </row>
    <row r="860" spans="2:51" s="12" customFormat="1">
      <c r="B860" s="174"/>
      <c r="D860" s="175" t="s">
        <v>182</v>
      </c>
      <c r="E860" s="176" t="s">
        <v>1</v>
      </c>
      <c r="F860" s="177" t="s">
        <v>880</v>
      </c>
      <c r="H860" s="178">
        <v>20.123999999999999</v>
      </c>
      <c r="I860" s="179"/>
      <c r="L860" s="174"/>
      <c r="M860" s="180"/>
      <c r="T860" s="181"/>
      <c r="AT860" s="176" t="s">
        <v>182</v>
      </c>
      <c r="AU860" s="176" t="s">
        <v>113</v>
      </c>
      <c r="AV860" s="12" t="s">
        <v>113</v>
      </c>
      <c r="AW860" s="12" t="s">
        <v>31</v>
      </c>
      <c r="AX860" s="12" t="s">
        <v>77</v>
      </c>
      <c r="AY860" s="176" t="s">
        <v>174</v>
      </c>
    </row>
    <row r="861" spans="2:51" s="12" customFormat="1">
      <c r="B861" s="174"/>
      <c r="D861" s="175" t="s">
        <v>182</v>
      </c>
      <c r="E861" s="176" t="s">
        <v>1</v>
      </c>
      <c r="F861" s="177" t="s">
        <v>881</v>
      </c>
      <c r="H861" s="178">
        <v>-5.0709999999999997</v>
      </c>
      <c r="I861" s="179"/>
      <c r="L861" s="174"/>
      <c r="M861" s="180"/>
      <c r="T861" s="181"/>
      <c r="AT861" s="176" t="s">
        <v>182</v>
      </c>
      <c r="AU861" s="176" t="s">
        <v>113</v>
      </c>
      <c r="AV861" s="12" t="s">
        <v>113</v>
      </c>
      <c r="AW861" s="12" t="s">
        <v>31</v>
      </c>
      <c r="AX861" s="12" t="s">
        <v>77</v>
      </c>
      <c r="AY861" s="176" t="s">
        <v>174</v>
      </c>
    </row>
    <row r="862" spans="2:51" s="14" customFormat="1">
      <c r="B862" s="189"/>
      <c r="D862" s="175" t="s">
        <v>182</v>
      </c>
      <c r="E862" s="190" t="s">
        <v>1</v>
      </c>
      <c r="F862" s="191" t="s">
        <v>256</v>
      </c>
      <c r="H862" s="190" t="s">
        <v>1</v>
      </c>
      <c r="I862" s="192"/>
      <c r="L862" s="189"/>
      <c r="M862" s="193"/>
      <c r="T862" s="194"/>
      <c r="AT862" s="190" t="s">
        <v>182</v>
      </c>
      <c r="AU862" s="190" t="s">
        <v>113</v>
      </c>
      <c r="AV862" s="14" t="s">
        <v>85</v>
      </c>
      <c r="AW862" s="14" t="s">
        <v>31</v>
      </c>
      <c r="AX862" s="14" t="s">
        <v>77</v>
      </c>
      <c r="AY862" s="190" t="s">
        <v>174</v>
      </c>
    </row>
    <row r="863" spans="2:51" s="14" customFormat="1">
      <c r="B863" s="189"/>
      <c r="D863" s="175" t="s">
        <v>182</v>
      </c>
      <c r="E863" s="190" t="s">
        <v>1</v>
      </c>
      <c r="F863" s="191" t="s">
        <v>229</v>
      </c>
      <c r="H863" s="190" t="s">
        <v>1</v>
      </c>
      <c r="I863" s="192"/>
      <c r="L863" s="189"/>
      <c r="M863" s="193"/>
      <c r="T863" s="194"/>
      <c r="AT863" s="190" t="s">
        <v>182</v>
      </c>
      <c r="AU863" s="190" t="s">
        <v>113</v>
      </c>
      <c r="AV863" s="14" t="s">
        <v>85</v>
      </c>
      <c r="AW863" s="14" t="s">
        <v>31</v>
      </c>
      <c r="AX863" s="14" t="s">
        <v>77</v>
      </c>
      <c r="AY863" s="190" t="s">
        <v>174</v>
      </c>
    </row>
    <row r="864" spans="2:51" s="12" customFormat="1">
      <c r="B864" s="174"/>
      <c r="D864" s="175" t="s">
        <v>182</v>
      </c>
      <c r="E864" s="176" t="s">
        <v>1</v>
      </c>
      <c r="F864" s="177" t="s">
        <v>295</v>
      </c>
      <c r="H864" s="178">
        <v>42.514000000000003</v>
      </c>
      <c r="I864" s="179"/>
      <c r="L864" s="174"/>
      <c r="M864" s="180"/>
      <c r="T864" s="181"/>
      <c r="AT864" s="176" t="s">
        <v>182</v>
      </c>
      <c r="AU864" s="176" t="s">
        <v>113</v>
      </c>
      <c r="AV864" s="12" t="s">
        <v>113</v>
      </c>
      <c r="AW864" s="12" t="s">
        <v>31</v>
      </c>
      <c r="AX864" s="12" t="s">
        <v>77</v>
      </c>
      <c r="AY864" s="176" t="s">
        <v>174</v>
      </c>
    </row>
    <row r="865" spans="2:51" s="12" customFormat="1">
      <c r="B865" s="174"/>
      <c r="D865" s="175" t="s">
        <v>182</v>
      </c>
      <c r="E865" s="176" t="s">
        <v>1</v>
      </c>
      <c r="F865" s="177" t="s">
        <v>296</v>
      </c>
      <c r="H865" s="178">
        <v>-6.84</v>
      </c>
      <c r="I865" s="179"/>
      <c r="L865" s="174"/>
      <c r="M865" s="180"/>
      <c r="T865" s="181"/>
      <c r="AT865" s="176" t="s">
        <v>182</v>
      </c>
      <c r="AU865" s="176" t="s">
        <v>113</v>
      </c>
      <c r="AV865" s="12" t="s">
        <v>113</v>
      </c>
      <c r="AW865" s="12" t="s">
        <v>31</v>
      </c>
      <c r="AX865" s="12" t="s">
        <v>77</v>
      </c>
      <c r="AY865" s="176" t="s">
        <v>174</v>
      </c>
    </row>
    <row r="866" spans="2:51" s="12" customFormat="1">
      <c r="B866" s="174"/>
      <c r="D866" s="175" t="s">
        <v>182</v>
      </c>
      <c r="E866" s="176" t="s">
        <v>1</v>
      </c>
      <c r="F866" s="177" t="s">
        <v>297</v>
      </c>
      <c r="H866" s="178">
        <v>-0.99</v>
      </c>
      <c r="I866" s="179"/>
      <c r="L866" s="174"/>
      <c r="M866" s="180"/>
      <c r="T866" s="181"/>
      <c r="AT866" s="176" t="s">
        <v>182</v>
      </c>
      <c r="AU866" s="176" t="s">
        <v>113</v>
      </c>
      <c r="AV866" s="12" t="s">
        <v>113</v>
      </c>
      <c r="AW866" s="12" t="s">
        <v>31</v>
      </c>
      <c r="AX866" s="12" t="s">
        <v>77</v>
      </c>
      <c r="AY866" s="176" t="s">
        <v>174</v>
      </c>
    </row>
    <row r="867" spans="2:51" s="12" customFormat="1">
      <c r="B867" s="174"/>
      <c r="D867" s="175" t="s">
        <v>182</v>
      </c>
      <c r="E867" s="176" t="s">
        <v>1</v>
      </c>
      <c r="F867" s="177" t="s">
        <v>298</v>
      </c>
      <c r="H867" s="178">
        <v>-0.9</v>
      </c>
      <c r="I867" s="179"/>
      <c r="L867" s="174"/>
      <c r="M867" s="180"/>
      <c r="T867" s="181"/>
      <c r="AT867" s="176" t="s">
        <v>182</v>
      </c>
      <c r="AU867" s="176" t="s">
        <v>113</v>
      </c>
      <c r="AV867" s="12" t="s">
        <v>113</v>
      </c>
      <c r="AW867" s="12" t="s">
        <v>31</v>
      </c>
      <c r="AX867" s="12" t="s">
        <v>77</v>
      </c>
      <c r="AY867" s="176" t="s">
        <v>174</v>
      </c>
    </row>
    <row r="868" spans="2:51" s="14" customFormat="1">
      <c r="B868" s="189"/>
      <c r="D868" s="175" t="s">
        <v>182</v>
      </c>
      <c r="E868" s="190" t="s">
        <v>1</v>
      </c>
      <c r="F868" s="191" t="s">
        <v>876</v>
      </c>
      <c r="H868" s="190" t="s">
        <v>1</v>
      </c>
      <c r="I868" s="192"/>
      <c r="L868" s="189"/>
      <c r="M868" s="193"/>
      <c r="T868" s="194"/>
      <c r="AT868" s="190" t="s">
        <v>182</v>
      </c>
      <c r="AU868" s="190" t="s">
        <v>113</v>
      </c>
      <c r="AV868" s="14" t="s">
        <v>85</v>
      </c>
      <c r="AW868" s="14" t="s">
        <v>31</v>
      </c>
      <c r="AX868" s="14" t="s">
        <v>77</v>
      </c>
      <c r="AY868" s="190" t="s">
        <v>174</v>
      </c>
    </row>
    <row r="869" spans="2:51" s="12" customFormat="1">
      <c r="B869" s="174"/>
      <c r="D869" s="175" t="s">
        <v>182</v>
      </c>
      <c r="E869" s="176" t="s">
        <v>1</v>
      </c>
      <c r="F869" s="177" t="s">
        <v>882</v>
      </c>
      <c r="H869" s="178">
        <v>0.9</v>
      </c>
      <c r="I869" s="179"/>
      <c r="L869" s="174"/>
      <c r="M869" s="180"/>
      <c r="T869" s="181"/>
      <c r="AT869" s="176" t="s">
        <v>182</v>
      </c>
      <c r="AU869" s="176" t="s">
        <v>113</v>
      </c>
      <c r="AV869" s="12" t="s">
        <v>113</v>
      </c>
      <c r="AW869" s="12" t="s">
        <v>31</v>
      </c>
      <c r="AX869" s="12" t="s">
        <v>77</v>
      </c>
      <c r="AY869" s="176" t="s">
        <v>174</v>
      </c>
    </row>
    <row r="870" spans="2:51" s="14" customFormat="1">
      <c r="B870" s="189"/>
      <c r="D870" s="175" t="s">
        <v>182</v>
      </c>
      <c r="E870" s="190" t="s">
        <v>1</v>
      </c>
      <c r="F870" s="191" t="s">
        <v>261</v>
      </c>
      <c r="H870" s="190" t="s">
        <v>1</v>
      </c>
      <c r="I870" s="192"/>
      <c r="L870" s="189"/>
      <c r="M870" s="193"/>
      <c r="T870" s="194"/>
      <c r="AT870" s="190" t="s">
        <v>182</v>
      </c>
      <c r="AU870" s="190" t="s">
        <v>113</v>
      </c>
      <c r="AV870" s="14" t="s">
        <v>85</v>
      </c>
      <c r="AW870" s="14" t="s">
        <v>31</v>
      </c>
      <c r="AX870" s="14" t="s">
        <v>77</v>
      </c>
      <c r="AY870" s="190" t="s">
        <v>174</v>
      </c>
    </row>
    <row r="871" spans="2:51" s="14" customFormat="1">
      <c r="B871" s="189"/>
      <c r="D871" s="175" t="s">
        <v>182</v>
      </c>
      <c r="E871" s="190" t="s">
        <v>1</v>
      </c>
      <c r="F871" s="191" t="s">
        <v>229</v>
      </c>
      <c r="H871" s="190" t="s">
        <v>1</v>
      </c>
      <c r="I871" s="192"/>
      <c r="L871" s="189"/>
      <c r="M871" s="193"/>
      <c r="T871" s="194"/>
      <c r="AT871" s="190" t="s">
        <v>182</v>
      </c>
      <c r="AU871" s="190" t="s">
        <v>113</v>
      </c>
      <c r="AV871" s="14" t="s">
        <v>85</v>
      </c>
      <c r="AW871" s="14" t="s">
        <v>31</v>
      </c>
      <c r="AX871" s="14" t="s">
        <v>77</v>
      </c>
      <c r="AY871" s="190" t="s">
        <v>174</v>
      </c>
    </row>
    <row r="872" spans="2:51" s="12" customFormat="1">
      <c r="B872" s="174"/>
      <c r="D872" s="175" t="s">
        <v>182</v>
      </c>
      <c r="E872" s="176" t="s">
        <v>1</v>
      </c>
      <c r="F872" s="177" t="s">
        <v>299</v>
      </c>
      <c r="H872" s="178">
        <v>30.936</v>
      </c>
      <c r="I872" s="179"/>
      <c r="L872" s="174"/>
      <c r="M872" s="180"/>
      <c r="T872" s="181"/>
      <c r="AT872" s="176" t="s">
        <v>182</v>
      </c>
      <c r="AU872" s="176" t="s">
        <v>113</v>
      </c>
      <c r="AV872" s="12" t="s">
        <v>113</v>
      </c>
      <c r="AW872" s="12" t="s">
        <v>31</v>
      </c>
      <c r="AX872" s="12" t="s">
        <v>77</v>
      </c>
      <c r="AY872" s="176" t="s">
        <v>174</v>
      </c>
    </row>
    <row r="873" spans="2:51" s="12" customFormat="1">
      <c r="B873" s="174"/>
      <c r="D873" s="175" t="s">
        <v>182</v>
      </c>
      <c r="E873" s="176" t="s">
        <v>1</v>
      </c>
      <c r="F873" s="177" t="s">
        <v>300</v>
      </c>
      <c r="H873" s="178">
        <v>-1.62</v>
      </c>
      <c r="I873" s="179"/>
      <c r="L873" s="174"/>
      <c r="M873" s="180"/>
      <c r="T873" s="181"/>
      <c r="AT873" s="176" t="s">
        <v>182</v>
      </c>
      <c r="AU873" s="176" t="s">
        <v>113</v>
      </c>
      <c r="AV873" s="12" t="s">
        <v>113</v>
      </c>
      <c r="AW873" s="12" t="s">
        <v>31</v>
      </c>
      <c r="AX873" s="12" t="s">
        <v>77</v>
      </c>
      <c r="AY873" s="176" t="s">
        <v>174</v>
      </c>
    </row>
    <row r="874" spans="2:51" s="12" customFormat="1">
      <c r="B874" s="174"/>
      <c r="D874" s="175" t="s">
        <v>182</v>
      </c>
      <c r="E874" s="176" t="s">
        <v>1</v>
      </c>
      <c r="F874" s="177" t="s">
        <v>301</v>
      </c>
      <c r="H874" s="178">
        <v>-2.52</v>
      </c>
      <c r="I874" s="179"/>
      <c r="L874" s="174"/>
      <c r="M874" s="180"/>
      <c r="T874" s="181"/>
      <c r="AT874" s="176" t="s">
        <v>182</v>
      </c>
      <c r="AU874" s="176" t="s">
        <v>113</v>
      </c>
      <c r="AV874" s="12" t="s">
        <v>113</v>
      </c>
      <c r="AW874" s="12" t="s">
        <v>31</v>
      </c>
      <c r="AX874" s="12" t="s">
        <v>77</v>
      </c>
      <c r="AY874" s="176" t="s">
        <v>174</v>
      </c>
    </row>
    <row r="875" spans="2:51" s="12" customFormat="1">
      <c r="B875" s="174"/>
      <c r="D875" s="175" t="s">
        <v>182</v>
      </c>
      <c r="E875" s="176" t="s">
        <v>1</v>
      </c>
      <c r="F875" s="177" t="s">
        <v>302</v>
      </c>
      <c r="H875" s="178">
        <v>1.08</v>
      </c>
      <c r="I875" s="179"/>
      <c r="L875" s="174"/>
      <c r="M875" s="180"/>
      <c r="T875" s="181"/>
      <c r="AT875" s="176" t="s">
        <v>182</v>
      </c>
      <c r="AU875" s="176" t="s">
        <v>113</v>
      </c>
      <c r="AV875" s="12" t="s">
        <v>113</v>
      </c>
      <c r="AW875" s="12" t="s">
        <v>31</v>
      </c>
      <c r="AX875" s="12" t="s">
        <v>77</v>
      </c>
      <c r="AY875" s="176" t="s">
        <v>174</v>
      </c>
    </row>
    <row r="876" spans="2:51" s="14" customFormat="1">
      <c r="B876" s="189"/>
      <c r="D876" s="175" t="s">
        <v>182</v>
      </c>
      <c r="E876" s="190" t="s">
        <v>1</v>
      </c>
      <c r="F876" s="191" t="s">
        <v>303</v>
      </c>
      <c r="H876" s="190" t="s">
        <v>1</v>
      </c>
      <c r="I876" s="192"/>
      <c r="L876" s="189"/>
      <c r="M876" s="193"/>
      <c r="T876" s="194"/>
      <c r="AT876" s="190" t="s">
        <v>182</v>
      </c>
      <c r="AU876" s="190" t="s">
        <v>113</v>
      </c>
      <c r="AV876" s="14" t="s">
        <v>85</v>
      </c>
      <c r="AW876" s="14" t="s">
        <v>31</v>
      </c>
      <c r="AX876" s="14" t="s">
        <v>77</v>
      </c>
      <c r="AY876" s="190" t="s">
        <v>174</v>
      </c>
    </row>
    <row r="877" spans="2:51" s="14" customFormat="1">
      <c r="B877" s="189"/>
      <c r="D877" s="175" t="s">
        <v>182</v>
      </c>
      <c r="E877" s="190" t="s">
        <v>1</v>
      </c>
      <c r="F877" s="191" t="s">
        <v>229</v>
      </c>
      <c r="H877" s="190" t="s">
        <v>1</v>
      </c>
      <c r="I877" s="192"/>
      <c r="L877" s="189"/>
      <c r="M877" s="193"/>
      <c r="T877" s="194"/>
      <c r="AT877" s="190" t="s">
        <v>182</v>
      </c>
      <c r="AU877" s="190" t="s">
        <v>113</v>
      </c>
      <c r="AV877" s="14" t="s">
        <v>85</v>
      </c>
      <c r="AW877" s="14" t="s">
        <v>31</v>
      </c>
      <c r="AX877" s="14" t="s">
        <v>77</v>
      </c>
      <c r="AY877" s="190" t="s">
        <v>174</v>
      </c>
    </row>
    <row r="878" spans="2:51" s="12" customFormat="1">
      <c r="B878" s="174"/>
      <c r="D878" s="175" t="s">
        <v>182</v>
      </c>
      <c r="E878" s="176" t="s">
        <v>1</v>
      </c>
      <c r="F878" s="177" t="s">
        <v>304</v>
      </c>
      <c r="H878" s="178">
        <v>11</v>
      </c>
      <c r="I878" s="179"/>
      <c r="L878" s="174"/>
      <c r="M878" s="180"/>
      <c r="T878" s="181"/>
      <c r="AT878" s="176" t="s">
        <v>182</v>
      </c>
      <c r="AU878" s="176" t="s">
        <v>113</v>
      </c>
      <c r="AV878" s="12" t="s">
        <v>113</v>
      </c>
      <c r="AW878" s="12" t="s">
        <v>31</v>
      </c>
      <c r="AX878" s="12" t="s">
        <v>77</v>
      </c>
      <c r="AY878" s="176" t="s">
        <v>174</v>
      </c>
    </row>
    <row r="879" spans="2:51" s="12" customFormat="1">
      <c r="B879" s="174"/>
      <c r="D879" s="175" t="s">
        <v>182</v>
      </c>
      <c r="E879" s="176" t="s">
        <v>1</v>
      </c>
      <c r="F879" s="177" t="s">
        <v>305</v>
      </c>
      <c r="H879" s="178">
        <v>-0.9</v>
      </c>
      <c r="I879" s="179"/>
      <c r="L879" s="174"/>
      <c r="M879" s="180"/>
      <c r="T879" s="181"/>
      <c r="AT879" s="176" t="s">
        <v>182</v>
      </c>
      <c r="AU879" s="176" t="s">
        <v>113</v>
      </c>
      <c r="AV879" s="12" t="s">
        <v>113</v>
      </c>
      <c r="AW879" s="12" t="s">
        <v>31</v>
      </c>
      <c r="AX879" s="12" t="s">
        <v>77</v>
      </c>
      <c r="AY879" s="176" t="s">
        <v>174</v>
      </c>
    </row>
    <row r="880" spans="2:51" s="12" customFormat="1">
      <c r="B880" s="174"/>
      <c r="D880" s="175" t="s">
        <v>182</v>
      </c>
      <c r="E880" s="176" t="s">
        <v>1</v>
      </c>
      <c r="F880" s="177" t="s">
        <v>306</v>
      </c>
      <c r="H880" s="178">
        <v>-7.0000000000000007E-2</v>
      </c>
      <c r="I880" s="179"/>
      <c r="L880" s="174"/>
      <c r="M880" s="180"/>
      <c r="T880" s="181"/>
      <c r="AT880" s="176" t="s">
        <v>182</v>
      </c>
      <c r="AU880" s="176" t="s">
        <v>113</v>
      </c>
      <c r="AV880" s="12" t="s">
        <v>113</v>
      </c>
      <c r="AW880" s="12" t="s">
        <v>31</v>
      </c>
      <c r="AX880" s="12" t="s">
        <v>77</v>
      </c>
      <c r="AY880" s="176" t="s">
        <v>174</v>
      </c>
    </row>
    <row r="881" spans="2:51" s="14" customFormat="1">
      <c r="B881" s="189"/>
      <c r="D881" s="175" t="s">
        <v>182</v>
      </c>
      <c r="E881" s="190" t="s">
        <v>1</v>
      </c>
      <c r="F881" s="191" t="s">
        <v>307</v>
      </c>
      <c r="H881" s="190" t="s">
        <v>1</v>
      </c>
      <c r="I881" s="192"/>
      <c r="L881" s="189"/>
      <c r="M881" s="193"/>
      <c r="T881" s="194"/>
      <c r="AT881" s="190" t="s">
        <v>182</v>
      </c>
      <c r="AU881" s="190" t="s">
        <v>113</v>
      </c>
      <c r="AV881" s="14" t="s">
        <v>85</v>
      </c>
      <c r="AW881" s="14" t="s">
        <v>31</v>
      </c>
      <c r="AX881" s="14" t="s">
        <v>77</v>
      </c>
      <c r="AY881" s="190" t="s">
        <v>174</v>
      </c>
    </row>
    <row r="882" spans="2:51" s="14" customFormat="1">
      <c r="B882" s="189"/>
      <c r="D882" s="175" t="s">
        <v>182</v>
      </c>
      <c r="E882" s="190" t="s">
        <v>1</v>
      </c>
      <c r="F882" s="191" t="s">
        <v>229</v>
      </c>
      <c r="H882" s="190" t="s">
        <v>1</v>
      </c>
      <c r="I882" s="192"/>
      <c r="L882" s="189"/>
      <c r="M882" s="193"/>
      <c r="T882" s="194"/>
      <c r="AT882" s="190" t="s">
        <v>182</v>
      </c>
      <c r="AU882" s="190" t="s">
        <v>113</v>
      </c>
      <c r="AV882" s="14" t="s">
        <v>85</v>
      </c>
      <c r="AW882" s="14" t="s">
        <v>31</v>
      </c>
      <c r="AX882" s="14" t="s">
        <v>77</v>
      </c>
      <c r="AY882" s="190" t="s">
        <v>174</v>
      </c>
    </row>
    <row r="883" spans="2:51" s="12" customFormat="1">
      <c r="B883" s="174"/>
      <c r="D883" s="175" t="s">
        <v>182</v>
      </c>
      <c r="E883" s="176" t="s">
        <v>1</v>
      </c>
      <c r="F883" s="177" t="s">
        <v>308</v>
      </c>
      <c r="H883" s="178">
        <v>9.3059999999999992</v>
      </c>
      <c r="I883" s="179"/>
      <c r="L883" s="174"/>
      <c r="M883" s="180"/>
      <c r="T883" s="181"/>
      <c r="AT883" s="176" t="s">
        <v>182</v>
      </c>
      <c r="AU883" s="176" t="s">
        <v>113</v>
      </c>
      <c r="AV883" s="12" t="s">
        <v>113</v>
      </c>
      <c r="AW883" s="12" t="s">
        <v>31</v>
      </c>
      <c r="AX883" s="12" t="s">
        <v>77</v>
      </c>
      <c r="AY883" s="176" t="s">
        <v>174</v>
      </c>
    </row>
    <row r="884" spans="2:51" s="12" customFormat="1">
      <c r="B884" s="174"/>
      <c r="D884" s="175" t="s">
        <v>182</v>
      </c>
      <c r="E884" s="176" t="s">
        <v>1</v>
      </c>
      <c r="F884" s="177" t="s">
        <v>306</v>
      </c>
      <c r="H884" s="178">
        <v>-7.0000000000000007E-2</v>
      </c>
      <c r="I884" s="179"/>
      <c r="L884" s="174"/>
      <c r="M884" s="180"/>
      <c r="T884" s="181"/>
      <c r="AT884" s="176" t="s">
        <v>182</v>
      </c>
      <c r="AU884" s="176" t="s">
        <v>113</v>
      </c>
      <c r="AV884" s="12" t="s">
        <v>113</v>
      </c>
      <c r="AW884" s="12" t="s">
        <v>31</v>
      </c>
      <c r="AX884" s="12" t="s">
        <v>77</v>
      </c>
      <c r="AY884" s="176" t="s">
        <v>174</v>
      </c>
    </row>
    <row r="885" spans="2:51" s="12" customFormat="1">
      <c r="B885" s="174"/>
      <c r="D885" s="175" t="s">
        <v>182</v>
      </c>
      <c r="E885" s="176" t="s">
        <v>1</v>
      </c>
      <c r="F885" s="177" t="s">
        <v>309</v>
      </c>
      <c r="H885" s="178">
        <v>-0.36</v>
      </c>
      <c r="I885" s="179"/>
      <c r="L885" s="174"/>
      <c r="M885" s="180"/>
      <c r="T885" s="181"/>
      <c r="AT885" s="176" t="s">
        <v>182</v>
      </c>
      <c r="AU885" s="176" t="s">
        <v>113</v>
      </c>
      <c r="AV885" s="12" t="s">
        <v>113</v>
      </c>
      <c r="AW885" s="12" t="s">
        <v>31</v>
      </c>
      <c r="AX885" s="12" t="s">
        <v>77</v>
      </c>
      <c r="AY885" s="176" t="s">
        <v>174</v>
      </c>
    </row>
    <row r="886" spans="2:51" s="12" customFormat="1">
      <c r="B886" s="174"/>
      <c r="D886" s="175" t="s">
        <v>182</v>
      </c>
      <c r="E886" s="176" t="s">
        <v>1</v>
      </c>
      <c r="F886" s="177" t="s">
        <v>310</v>
      </c>
      <c r="H886" s="178">
        <v>0.36</v>
      </c>
      <c r="I886" s="179"/>
      <c r="L886" s="174"/>
      <c r="M886" s="180"/>
      <c r="T886" s="181"/>
      <c r="AT886" s="176" t="s">
        <v>182</v>
      </c>
      <c r="AU886" s="176" t="s">
        <v>113</v>
      </c>
      <c r="AV886" s="12" t="s">
        <v>113</v>
      </c>
      <c r="AW886" s="12" t="s">
        <v>31</v>
      </c>
      <c r="AX886" s="12" t="s">
        <v>77</v>
      </c>
      <c r="AY886" s="176" t="s">
        <v>174</v>
      </c>
    </row>
    <row r="887" spans="2:51" s="14" customFormat="1">
      <c r="B887" s="189"/>
      <c r="D887" s="175" t="s">
        <v>182</v>
      </c>
      <c r="E887" s="190" t="s">
        <v>1</v>
      </c>
      <c r="F887" s="191" t="s">
        <v>263</v>
      </c>
      <c r="H887" s="190" t="s">
        <v>1</v>
      </c>
      <c r="I887" s="192"/>
      <c r="L887" s="189"/>
      <c r="M887" s="193"/>
      <c r="T887" s="194"/>
      <c r="AT887" s="190" t="s">
        <v>182</v>
      </c>
      <c r="AU887" s="190" t="s">
        <v>113</v>
      </c>
      <c r="AV887" s="14" t="s">
        <v>85</v>
      </c>
      <c r="AW887" s="14" t="s">
        <v>31</v>
      </c>
      <c r="AX887" s="14" t="s">
        <v>77</v>
      </c>
      <c r="AY887" s="190" t="s">
        <v>174</v>
      </c>
    </row>
    <row r="888" spans="2:51" s="14" customFormat="1">
      <c r="B888" s="189"/>
      <c r="D888" s="175" t="s">
        <v>182</v>
      </c>
      <c r="E888" s="190" t="s">
        <v>1</v>
      </c>
      <c r="F888" s="191" t="s">
        <v>229</v>
      </c>
      <c r="H888" s="190" t="s">
        <v>1</v>
      </c>
      <c r="I888" s="192"/>
      <c r="L888" s="189"/>
      <c r="M888" s="193"/>
      <c r="T888" s="194"/>
      <c r="AT888" s="190" t="s">
        <v>182</v>
      </c>
      <c r="AU888" s="190" t="s">
        <v>113</v>
      </c>
      <c r="AV888" s="14" t="s">
        <v>85</v>
      </c>
      <c r="AW888" s="14" t="s">
        <v>31</v>
      </c>
      <c r="AX888" s="14" t="s">
        <v>77</v>
      </c>
      <c r="AY888" s="190" t="s">
        <v>174</v>
      </c>
    </row>
    <row r="889" spans="2:51" s="12" customFormat="1">
      <c r="B889" s="174"/>
      <c r="D889" s="175" t="s">
        <v>182</v>
      </c>
      <c r="E889" s="176" t="s">
        <v>1</v>
      </c>
      <c r="F889" s="177" t="s">
        <v>311</v>
      </c>
      <c r="H889" s="178">
        <v>33.06</v>
      </c>
      <c r="I889" s="179"/>
      <c r="L889" s="174"/>
      <c r="M889" s="180"/>
      <c r="T889" s="181"/>
      <c r="AT889" s="176" t="s">
        <v>182</v>
      </c>
      <c r="AU889" s="176" t="s">
        <v>113</v>
      </c>
      <c r="AV889" s="12" t="s">
        <v>113</v>
      </c>
      <c r="AW889" s="12" t="s">
        <v>31</v>
      </c>
      <c r="AX889" s="12" t="s">
        <v>77</v>
      </c>
      <c r="AY889" s="176" t="s">
        <v>174</v>
      </c>
    </row>
    <row r="890" spans="2:51" s="12" customFormat="1">
      <c r="B890" s="174"/>
      <c r="D890" s="175" t="s">
        <v>182</v>
      </c>
      <c r="E890" s="176" t="s">
        <v>1</v>
      </c>
      <c r="F890" s="177" t="s">
        <v>312</v>
      </c>
      <c r="H890" s="178">
        <v>-0.99</v>
      </c>
      <c r="I890" s="179"/>
      <c r="L890" s="174"/>
      <c r="M890" s="180"/>
      <c r="T890" s="181"/>
      <c r="AT890" s="176" t="s">
        <v>182</v>
      </c>
      <c r="AU890" s="176" t="s">
        <v>113</v>
      </c>
      <c r="AV890" s="12" t="s">
        <v>113</v>
      </c>
      <c r="AW890" s="12" t="s">
        <v>31</v>
      </c>
      <c r="AX890" s="12" t="s">
        <v>77</v>
      </c>
      <c r="AY890" s="176" t="s">
        <v>174</v>
      </c>
    </row>
    <row r="891" spans="2:51" s="12" customFormat="1">
      <c r="B891" s="174"/>
      <c r="D891" s="175" t="s">
        <v>182</v>
      </c>
      <c r="E891" s="176" t="s">
        <v>1</v>
      </c>
      <c r="F891" s="177" t="s">
        <v>313</v>
      </c>
      <c r="H891" s="178">
        <v>-0.56000000000000005</v>
      </c>
      <c r="I891" s="179"/>
      <c r="L891" s="174"/>
      <c r="M891" s="180"/>
      <c r="T891" s="181"/>
      <c r="AT891" s="176" t="s">
        <v>182</v>
      </c>
      <c r="AU891" s="176" t="s">
        <v>113</v>
      </c>
      <c r="AV891" s="12" t="s">
        <v>113</v>
      </c>
      <c r="AW891" s="12" t="s">
        <v>31</v>
      </c>
      <c r="AX891" s="12" t="s">
        <v>77</v>
      </c>
      <c r="AY891" s="176" t="s">
        <v>174</v>
      </c>
    </row>
    <row r="892" spans="2:51" s="12" customFormat="1">
      <c r="B892" s="174"/>
      <c r="D892" s="175" t="s">
        <v>182</v>
      </c>
      <c r="E892" s="176" t="s">
        <v>1</v>
      </c>
      <c r="F892" s="177" t="s">
        <v>314</v>
      </c>
      <c r="H892" s="178">
        <v>-0.36</v>
      </c>
      <c r="I892" s="179"/>
      <c r="L892" s="174"/>
      <c r="M892" s="180"/>
      <c r="T892" s="181"/>
      <c r="AT892" s="176" t="s">
        <v>182</v>
      </c>
      <c r="AU892" s="176" t="s">
        <v>113</v>
      </c>
      <c r="AV892" s="12" t="s">
        <v>113</v>
      </c>
      <c r="AW892" s="12" t="s">
        <v>31</v>
      </c>
      <c r="AX892" s="12" t="s">
        <v>77</v>
      </c>
      <c r="AY892" s="176" t="s">
        <v>174</v>
      </c>
    </row>
    <row r="893" spans="2:51" s="12" customFormat="1">
      <c r="B893" s="174"/>
      <c r="D893" s="175" t="s">
        <v>182</v>
      </c>
      <c r="E893" s="176" t="s">
        <v>1</v>
      </c>
      <c r="F893" s="177" t="s">
        <v>310</v>
      </c>
      <c r="H893" s="178">
        <v>0.36</v>
      </c>
      <c r="I893" s="179"/>
      <c r="L893" s="174"/>
      <c r="M893" s="180"/>
      <c r="T893" s="181"/>
      <c r="AT893" s="176" t="s">
        <v>182</v>
      </c>
      <c r="AU893" s="176" t="s">
        <v>113</v>
      </c>
      <c r="AV893" s="12" t="s">
        <v>113</v>
      </c>
      <c r="AW893" s="12" t="s">
        <v>31</v>
      </c>
      <c r="AX893" s="12" t="s">
        <v>77</v>
      </c>
      <c r="AY893" s="176" t="s">
        <v>174</v>
      </c>
    </row>
    <row r="894" spans="2:51" s="12" customFormat="1">
      <c r="B894" s="174"/>
      <c r="D894" s="175" t="s">
        <v>182</v>
      </c>
      <c r="E894" s="176" t="s">
        <v>1</v>
      </c>
      <c r="F894" s="177" t="s">
        <v>315</v>
      </c>
      <c r="H894" s="178">
        <v>-3.8159999999999998</v>
      </c>
      <c r="I894" s="179"/>
      <c r="L894" s="174"/>
      <c r="M894" s="180"/>
      <c r="T894" s="181"/>
      <c r="AT894" s="176" t="s">
        <v>182</v>
      </c>
      <c r="AU894" s="176" t="s">
        <v>113</v>
      </c>
      <c r="AV894" s="12" t="s">
        <v>113</v>
      </c>
      <c r="AW894" s="12" t="s">
        <v>31</v>
      </c>
      <c r="AX894" s="12" t="s">
        <v>77</v>
      </c>
      <c r="AY894" s="176" t="s">
        <v>174</v>
      </c>
    </row>
    <row r="895" spans="2:51" s="12" customFormat="1">
      <c r="B895" s="174"/>
      <c r="D895" s="175" t="s">
        <v>182</v>
      </c>
      <c r="E895" s="176" t="s">
        <v>1</v>
      </c>
      <c r="F895" s="177" t="s">
        <v>316</v>
      </c>
      <c r="H895" s="178">
        <v>1.1879999999999999</v>
      </c>
      <c r="I895" s="179"/>
      <c r="L895" s="174"/>
      <c r="M895" s="180"/>
      <c r="T895" s="181"/>
      <c r="AT895" s="176" t="s">
        <v>182</v>
      </c>
      <c r="AU895" s="176" t="s">
        <v>113</v>
      </c>
      <c r="AV895" s="12" t="s">
        <v>113</v>
      </c>
      <c r="AW895" s="12" t="s">
        <v>31</v>
      </c>
      <c r="AX895" s="12" t="s">
        <v>77</v>
      </c>
      <c r="AY895" s="176" t="s">
        <v>174</v>
      </c>
    </row>
    <row r="896" spans="2:51" s="14" customFormat="1">
      <c r="B896" s="189"/>
      <c r="D896" s="175" t="s">
        <v>182</v>
      </c>
      <c r="E896" s="190" t="s">
        <v>1</v>
      </c>
      <c r="F896" s="191" t="s">
        <v>876</v>
      </c>
      <c r="H896" s="190" t="s">
        <v>1</v>
      </c>
      <c r="I896" s="192"/>
      <c r="L896" s="189"/>
      <c r="M896" s="193"/>
      <c r="T896" s="194"/>
      <c r="AT896" s="190" t="s">
        <v>182</v>
      </c>
      <c r="AU896" s="190" t="s">
        <v>113</v>
      </c>
      <c r="AV896" s="14" t="s">
        <v>85</v>
      </c>
      <c r="AW896" s="14" t="s">
        <v>31</v>
      </c>
      <c r="AX896" s="14" t="s">
        <v>77</v>
      </c>
      <c r="AY896" s="190" t="s">
        <v>174</v>
      </c>
    </row>
    <row r="897" spans="2:51" s="12" customFormat="1">
      <c r="B897" s="174"/>
      <c r="D897" s="175" t="s">
        <v>182</v>
      </c>
      <c r="E897" s="176" t="s">
        <v>1</v>
      </c>
      <c r="F897" s="177" t="s">
        <v>883</v>
      </c>
      <c r="H897" s="178">
        <v>0.56000000000000005</v>
      </c>
      <c r="I897" s="179"/>
      <c r="L897" s="174"/>
      <c r="M897" s="180"/>
      <c r="T897" s="181"/>
      <c r="AT897" s="176" t="s">
        <v>182</v>
      </c>
      <c r="AU897" s="176" t="s">
        <v>113</v>
      </c>
      <c r="AV897" s="12" t="s">
        <v>113</v>
      </c>
      <c r="AW897" s="12" t="s">
        <v>31</v>
      </c>
      <c r="AX897" s="12" t="s">
        <v>77</v>
      </c>
      <c r="AY897" s="176" t="s">
        <v>174</v>
      </c>
    </row>
    <row r="898" spans="2:51" s="15" customFormat="1">
      <c r="B898" s="195"/>
      <c r="D898" s="175" t="s">
        <v>182</v>
      </c>
      <c r="E898" s="196" t="s">
        <v>1</v>
      </c>
      <c r="F898" s="197" t="s">
        <v>218</v>
      </c>
      <c r="H898" s="198">
        <v>357.673</v>
      </c>
      <c r="I898" s="199"/>
      <c r="L898" s="195"/>
      <c r="M898" s="200"/>
      <c r="T898" s="201"/>
      <c r="AT898" s="196" t="s">
        <v>182</v>
      </c>
      <c r="AU898" s="196" t="s">
        <v>113</v>
      </c>
      <c r="AV898" s="15" t="s">
        <v>175</v>
      </c>
      <c r="AW898" s="15" t="s">
        <v>31</v>
      </c>
      <c r="AX898" s="15" t="s">
        <v>77</v>
      </c>
      <c r="AY898" s="196" t="s">
        <v>174</v>
      </c>
    </row>
    <row r="899" spans="2:51" s="14" customFormat="1">
      <c r="B899" s="189"/>
      <c r="D899" s="175" t="s">
        <v>182</v>
      </c>
      <c r="E899" s="190" t="s">
        <v>1</v>
      </c>
      <c r="F899" s="191" t="s">
        <v>884</v>
      </c>
      <c r="H899" s="190" t="s">
        <v>1</v>
      </c>
      <c r="I899" s="192"/>
      <c r="L899" s="189"/>
      <c r="M899" s="193"/>
      <c r="T899" s="194"/>
      <c r="AT899" s="190" t="s">
        <v>182</v>
      </c>
      <c r="AU899" s="190" t="s">
        <v>113</v>
      </c>
      <c r="AV899" s="14" t="s">
        <v>85</v>
      </c>
      <c r="AW899" s="14" t="s">
        <v>31</v>
      </c>
      <c r="AX899" s="14" t="s">
        <v>77</v>
      </c>
      <c r="AY899" s="190" t="s">
        <v>174</v>
      </c>
    </row>
    <row r="900" spans="2:51" s="14" customFormat="1">
      <c r="B900" s="189"/>
      <c r="D900" s="175" t="s">
        <v>182</v>
      </c>
      <c r="E900" s="190" t="s">
        <v>1</v>
      </c>
      <c r="F900" s="191" t="s">
        <v>556</v>
      </c>
      <c r="H900" s="190" t="s">
        <v>1</v>
      </c>
      <c r="I900" s="192"/>
      <c r="L900" s="189"/>
      <c r="M900" s="193"/>
      <c r="T900" s="194"/>
      <c r="AT900" s="190" t="s">
        <v>182</v>
      </c>
      <c r="AU900" s="190" t="s">
        <v>113</v>
      </c>
      <c r="AV900" s="14" t="s">
        <v>85</v>
      </c>
      <c r="AW900" s="14" t="s">
        <v>31</v>
      </c>
      <c r="AX900" s="14" t="s">
        <v>77</v>
      </c>
      <c r="AY900" s="190" t="s">
        <v>174</v>
      </c>
    </row>
    <row r="901" spans="2:51" s="12" customFormat="1">
      <c r="B901" s="174"/>
      <c r="D901" s="175" t="s">
        <v>182</v>
      </c>
      <c r="E901" s="176" t="s">
        <v>1</v>
      </c>
      <c r="F901" s="177" t="s">
        <v>885</v>
      </c>
      <c r="H901" s="178">
        <v>12.138</v>
      </c>
      <c r="I901" s="179"/>
      <c r="L901" s="174"/>
      <c r="M901" s="180"/>
      <c r="T901" s="181"/>
      <c r="AT901" s="176" t="s">
        <v>182</v>
      </c>
      <c r="AU901" s="176" t="s">
        <v>113</v>
      </c>
      <c r="AV901" s="12" t="s">
        <v>113</v>
      </c>
      <c r="AW901" s="12" t="s">
        <v>31</v>
      </c>
      <c r="AX901" s="12" t="s">
        <v>77</v>
      </c>
      <c r="AY901" s="176" t="s">
        <v>174</v>
      </c>
    </row>
    <row r="902" spans="2:51" s="14" customFormat="1">
      <c r="B902" s="189"/>
      <c r="D902" s="175" t="s">
        <v>182</v>
      </c>
      <c r="E902" s="190" t="s">
        <v>1</v>
      </c>
      <c r="F902" s="191" t="s">
        <v>558</v>
      </c>
      <c r="H902" s="190" t="s">
        <v>1</v>
      </c>
      <c r="I902" s="192"/>
      <c r="L902" s="189"/>
      <c r="M902" s="193"/>
      <c r="T902" s="194"/>
      <c r="AT902" s="190" t="s">
        <v>182</v>
      </c>
      <c r="AU902" s="190" t="s">
        <v>113</v>
      </c>
      <c r="AV902" s="14" t="s">
        <v>85</v>
      </c>
      <c r="AW902" s="14" t="s">
        <v>31</v>
      </c>
      <c r="AX902" s="14" t="s">
        <v>77</v>
      </c>
      <c r="AY902" s="190" t="s">
        <v>174</v>
      </c>
    </row>
    <row r="903" spans="2:51" s="12" customFormat="1">
      <c r="B903" s="174"/>
      <c r="D903" s="175" t="s">
        <v>182</v>
      </c>
      <c r="E903" s="176" t="s">
        <v>1</v>
      </c>
      <c r="F903" s="177" t="s">
        <v>886</v>
      </c>
      <c r="H903" s="178">
        <v>3.605</v>
      </c>
      <c r="I903" s="179"/>
      <c r="L903" s="174"/>
      <c r="M903" s="180"/>
      <c r="T903" s="181"/>
      <c r="AT903" s="176" t="s">
        <v>182</v>
      </c>
      <c r="AU903" s="176" t="s">
        <v>113</v>
      </c>
      <c r="AV903" s="12" t="s">
        <v>113</v>
      </c>
      <c r="AW903" s="12" t="s">
        <v>31</v>
      </c>
      <c r="AX903" s="12" t="s">
        <v>77</v>
      </c>
      <c r="AY903" s="176" t="s">
        <v>174</v>
      </c>
    </row>
    <row r="904" spans="2:51" s="14" customFormat="1">
      <c r="B904" s="189"/>
      <c r="D904" s="175" t="s">
        <v>182</v>
      </c>
      <c r="E904" s="190" t="s">
        <v>1</v>
      </c>
      <c r="F904" s="191" t="s">
        <v>560</v>
      </c>
      <c r="H904" s="190" t="s">
        <v>1</v>
      </c>
      <c r="I904" s="192"/>
      <c r="L904" s="189"/>
      <c r="M904" s="193"/>
      <c r="T904" s="194"/>
      <c r="AT904" s="190" t="s">
        <v>182</v>
      </c>
      <c r="AU904" s="190" t="s">
        <v>113</v>
      </c>
      <c r="AV904" s="14" t="s">
        <v>85</v>
      </c>
      <c r="AW904" s="14" t="s">
        <v>31</v>
      </c>
      <c r="AX904" s="14" t="s">
        <v>77</v>
      </c>
      <c r="AY904" s="190" t="s">
        <v>174</v>
      </c>
    </row>
    <row r="905" spans="2:51" s="12" customFormat="1">
      <c r="B905" s="174"/>
      <c r="D905" s="175" t="s">
        <v>182</v>
      </c>
      <c r="E905" s="176" t="s">
        <v>1</v>
      </c>
      <c r="F905" s="177" t="s">
        <v>887</v>
      </c>
      <c r="H905" s="178">
        <v>14.301</v>
      </c>
      <c r="I905" s="179"/>
      <c r="L905" s="174"/>
      <c r="M905" s="180"/>
      <c r="T905" s="181"/>
      <c r="AT905" s="176" t="s">
        <v>182</v>
      </c>
      <c r="AU905" s="176" t="s">
        <v>113</v>
      </c>
      <c r="AV905" s="12" t="s">
        <v>113</v>
      </c>
      <c r="AW905" s="12" t="s">
        <v>31</v>
      </c>
      <c r="AX905" s="12" t="s">
        <v>77</v>
      </c>
      <c r="AY905" s="176" t="s">
        <v>174</v>
      </c>
    </row>
    <row r="906" spans="2:51" s="14" customFormat="1">
      <c r="B906" s="189"/>
      <c r="D906" s="175" t="s">
        <v>182</v>
      </c>
      <c r="E906" s="190" t="s">
        <v>1</v>
      </c>
      <c r="F906" s="191" t="s">
        <v>566</v>
      </c>
      <c r="H906" s="190" t="s">
        <v>1</v>
      </c>
      <c r="I906" s="192"/>
      <c r="L906" s="189"/>
      <c r="M906" s="193"/>
      <c r="T906" s="194"/>
      <c r="AT906" s="190" t="s">
        <v>182</v>
      </c>
      <c r="AU906" s="190" t="s">
        <v>113</v>
      </c>
      <c r="AV906" s="14" t="s">
        <v>85</v>
      </c>
      <c r="AW906" s="14" t="s">
        <v>31</v>
      </c>
      <c r="AX906" s="14" t="s">
        <v>77</v>
      </c>
      <c r="AY906" s="190" t="s">
        <v>174</v>
      </c>
    </row>
    <row r="907" spans="2:51" s="12" customFormat="1">
      <c r="B907" s="174"/>
      <c r="D907" s="175" t="s">
        <v>182</v>
      </c>
      <c r="E907" s="176" t="s">
        <v>1</v>
      </c>
      <c r="F907" s="177" t="s">
        <v>888</v>
      </c>
      <c r="H907" s="178">
        <v>3.976</v>
      </c>
      <c r="I907" s="179"/>
      <c r="L907" s="174"/>
      <c r="M907" s="180"/>
      <c r="T907" s="181"/>
      <c r="AT907" s="176" t="s">
        <v>182</v>
      </c>
      <c r="AU907" s="176" t="s">
        <v>113</v>
      </c>
      <c r="AV907" s="12" t="s">
        <v>113</v>
      </c>
      <c r="AW907" s="12" t="s">
        <v>31</v>
      </c>
      <c r="AX907" s="12" t="s">
        <v>77</v>
      </c>
      <c r="AY907" s="176" t="s">
        <v>174</v>
      </c>
    </row>
    <row r="908" spans="2:51" s="14" customFormat="1">
      <c r="B908" s="189"/>
      <c r="D908" s="175" t="s">
        <v>182</v>
      </c>
      <c r="E908" s="190" t="s">
        <v>1</v>
      </c>
      <c r="F908" s="191" t="s">
        <v>568</v>
      </c>
      <c r="H908" s="190" t="s">
        <v>1</v>
      </c>
      <c r="I908" s="192"/>
      <c r="L908" s="189"/>
      <c r="M908" s="193"/>
      <c r="T908" s="194"/>
      <c r="AT908" s="190" t="s">
        <v>182</v>
      </c>
      <c r="AU908" s="190" t="s">
        <v>113</v>
      </c>
      <c r="AV908" s="14" t="s">
        <v>85</v>
      </c>
      <c r="AW908" s="14" t="s">
        <v>31</v>
      </c>
      <c r="AX908" s="14" t="s">
        <v>77</v>
      </c>
      <c r="AY908" s="190" t="s">
        <v>174</v>
      </c>
    </row>
    <row r="909" spans="2:51" s="12" customFormat="1">
      <c r="B909" s="174"/>
      <c r="D909" s="175" t="s">
        <v>182</v>
      </c>
      <c r="E909" s="176" t="s">
        <v>1</v>
      </c>
      <c r="F909" s="177" t="s">
        <v>889</v>
      </c>
      <c r="H909" s="178">
        <v>7.5949999999999998</v>
      </c>
      <c r="I909" s="179"/>
      <c r="L909" s="174"/>
      <c r="M909" s="180"/>
      <c r="T909" s="181"/>
      <c r="AT909" s="176" t="s">
        <v>182</v>
      </c>
      <c r="AU909" s="176" t="s">
        <v>113</v>
      </c>
      <c r="AV909" s="12" t="s">
        <v>113</v>
      </c>
      <c r="AW909" s="12" t="s">
        <v>31</v>
      </c>
      <c r="AX909" s="12" t="s">
        <v>77</v>
      </c>
      <c r="AY909" s="176" t="s">
        <v>174</v>
      </c>
    </row>
    <row r="910" spans="2:51" s="12" customFormat="1">
      <c r="B910" s="174"/>
      <c r="D910" s="175" t="s">
        <v>182</v>
      </c>
      <c r="E910" s="176" t="s">
        <v>1</v>
      </c>
      <c r="F910" s="177" t="s">
        <v>890</v>
      </c>
      <c r="H910" s="178">
        <v>8.31</v>
      </c>
      <c r="I910" s="179"/>
      <c r="L910" s="174"/>
      <c r="M910" s="180"/>
      <c r="T910" s="181"/>
      <c r="AT910" s="176" t="s">
        <v>182</v>
      </c>
      <c r="AU910" s="176" t="s">
        <v>113</v>
      </c>
      <c r="AV910" s="12" t="s">
        <v>113</v>
      </c>
      <c r="AW910" s="12" t="s">
        <v>31</v>
      </c>
      <c r="AX910" s="12" t="s">
        <v>77</v>
      </c>
      <c r="AY910" s="176" t="s">
        <v>174</v>
      </c>
    </row>
    <row r="911" spans="2:51" s="15" customFormat="1">
      <c r="B911" s="195"/>
      <c r="D911" s="175" t="s">
        <v>182</v>
      </c>
      <c r="E911" s="196" t="s">
        <v>1</v>
      </c>
      <c r="F911" s="197" t="s">
        <v>218</v>
      </c>
      <c r="H911" s="198">
        <v>49.924999999999997</v>
      </c>
      <c r="I911" s="199"/>
      <c r="L911" s="195"/>
      <c r="M911" s="200"/>
      <c r="T911" s="201"/>
      <c r="AT911" s="196" t="s">
        <v>182</v>
      </c>
      <c r="AU911" s="196" t="s">
        <v>113</v>
      </c>
      <c r="AV911" s="15" t="s">
        <v>175</v>
      </c>
      <c r="AW911" s="15" t="s">
        <v>31</v>
      </c>
      <c r="AX911" s="15" t="s">
        <v>77</v>
      </c>
      <c r="AY911" s="196" t="s">
        <v>174</v>
      </c>
    </row>
    <row r="912" spans="2:51" s="14" customFormat="1">
      <c r="B912" s="189"/>
      <c r="D912" s="175" t="s">
        <v>182</v>
      </c>
      <c r="E912" s="190" t="s">
        <v>1</v>
      </c>
      <c r="F912" s="191" t="s">
        <v>891</v>
      </c>
      <c r="H912" s="190" t="s">
        <v>1</v>
      </c>
      <c r="I912" s="192"/>
      <c r="L912" s="189"/>
      <c r="M912" s="193"/>
      <c r="T912" s="194"/>
      <c r="AT912" s="190" t="s">
        <v>182</v>
      </c>
      <c r="AU912" s="190" t="s">
        <v>113</v>
      </c>
      <c r="AV912" s="14" t="s">
        <v>85</v>
      </c>
      <c r="AW912" s="14" t="s">
        <v>31</v>
      </c>
      <c r="AX912" s="14" t="s">
        <v>77</v>
      </c>
      <c r="AY912" s="190" t="s">
        <v>174</v>
      </c>
    </row>
    <row r="913" spans="2:65" s="12" customFormat="1">
      <c r="B913" s="174"/>
      <c r="D913" s="175" t="s">
        <v>182</v>
      </c>
      <c r="E913" s="176" t="s">
        <v>1</v>
      </c>
      <c r="F913" s="177" t="s">
        <v>892</v>
      </c>
      <c r="H913" s="178">
        <v>8.3000000000000007</v>
      </c>
      <c r="I913" s="179"/>
      <c r="L913" s="174"/>
      <c r="M913" s="180"/>
      <c r="T913" s="181"/>
      <c r="AT913" s="176" t="s">
        <v>182</v>
      </c>
      <c r="AU913" s="176" t="s">
        <v>113</v>
      </c>
      <c r="AV913" s="12" t="s">
        <v>113</v>
      </c>
      <c r="AW913" s="12" t="s">
        <v>31</v>
      </c>
      <c r="AX913" s="12" t="s">
        <v>77</v>
      </c>
      <c r="AY913" s="176" t="s">
        <v>174</v>
      </c>
    </row>
    <row r="914" spans="2:65" s="15" customFormat="1">
      <c r="B914" s="195"/>
      <c r="D914" s="175" t="s">
        <v>182</v>
      </c>
      <c r="E914" s="196" t="s">
        <v>1</v>
      </c>
      <c r="F914" s="197" t="s">
        <v>218</v>
      </c>
      <c r="H914" s="198">
        <v>8.3000000000000007</v>
      </c>
      <c r="I914" s="199"/>
      <c r="L914" s="195"/>
      <c r="M914" s="200"/>
      <c r="T914" s="201"/>
      <c r="AT914" s="196" t="s">
        <v>182</v>
      </c>
      <c r="AU914" s="196" t="s">
        <v>113</v>
      </c>
      <c r="AV914" s="15" t="s">
        <v>175</v>
      </c>
      <c r="AW914" s="15" t="s">
        <v>31</v>
      </c>
      <c r="AX914" s="15" t="s">
        <v>77</v>
      </c>
      <c r="AY914" s="196" t="s">
        <v>174</v>
      </c>
    </row>
    <row r="915" spans="2:65" s="13" customFormat="1">
      <c r="B915" s="182"/>
      <c r="D915" s="175" t="s">
        <v>182</v>
      </c>
      <c r="E915" s="183" t="s">
        <v>114</v>
      </c>
      <c r="F915" s="184" t="s">
        <v>185</v>
      </c>
      <c r="H915" s="185">
        <v>415.89800000000002</v>
      </c>
      <c r="I915" s="186"/>
      <c r="L915" s="182"/>
      <c r="M915" s="187"/>
      <c r="T915" s="188"/>
      <c r="AT915" s="183" t="s">
        <v>182</v>
      </c>
      <c r="AU915" s="183" t="s">
        <v>113</v>
      </c>
      <c r="AV915" s="13" t="s">
        <v>124</v>
      </c>
      <c r="AW915" s="13" t="s">
        <v>31</v>
      </c>
      <c r="AX915" s="13" t="s">
        <v>85</v>
      </c>
      <c r="AY915" s="183" t="s">
        <v>174</v>
      </c>
    </row>
    <row r="916" spans="2:65" s="1" customFormat="1" ht="16.5" customHeight="1">
      <c r="B916" s="34"/>
      <c r="C916" s="162" t="s">
        <v>893</v>
      </c>
      <c r="D916" s="162" t="s">
        <v>177</v>
      </c>
      <c r="E916" s="163" t="s">
        <v>894</v>
      </c>
      <c r="F916" s="164" t="s">
        <v>895</v>
      </c>
      <c r="G916" s="165" t="s">
        <v>180</v>
      </c>
      <c r="H916" s="166">
        <v>158.52799999999999</v>
      </c>
      <c r="I916" s="167"/>
      <c r="J916" s="168">
        <f>ROUND(I916*H916,2)</f>
        <v>0</v>
      </c>
      <c r="K916" s="169"/>
      <c r="L916" s="34"/>
      <c r="M916" s="170" t="s">
        <v>1</v>
      </c>
      <c r="N916" s="136" t="s">
        <v>43</v>
      </c>
      <c r="P916" s="171">
        <f>O916*H916</f>
        <v>0</v>
      </c>
      <c r="Q916" s="171">
        <v>2.3000000000000001E-4</v>
      </c>
      <c r="R916" s="171">
        <f>Q916*H916</f>
        <v>3.6461439999999998E-2</v>
      </c>
      <c r="S916" s="171">
        <v>0</v>
      </c>
      <c r="T916" s="172">
        <f>S916*H916</f>
        <v>0</v>
      </c>
      <c r="AR916" s="173" t="s">
        <v>373</v>
      </c>
      <c r="AT916" s="173" t="s">
        <v>177</v>
      </c>
      <c r="AU916" s="173" t="s">
        <v>113</v>
      </c>
      <c r="AY916" s="17" t="s">
        <v>174</v>
      </c>
      <c r="BE916" s="99">
        <f>IF(N916="základná",J916,0)</f>
        <v>0</v>
      </c>
      <c r="BF916" s="99">
        <f>IF(N916="znížená",J916,0)</f>
        <v>0</v>
      </c>
      <c r="BG916" s="99">
        <f>IF(N916="zákl. prenesená",J916,0)</f>
        <v>0</v>
      </c>
      <c r="BH916" s="99">
        <f>IF(N916="zníž. prenesená",J916,0)</f>
        <v>0</v>
      </c>
      <c r="BI916" s="99">
        <f>IF(N916="nulová",J916,0)</f>
        <v>0</v>
      </c>
      <c r="BJ916" s="17" t="s">
        <v>113</v>
      </c>
      <c r="BK916" s="99">
        <f>ROUND(I916*H916,2)</f>
        <v>0</v>
      </c>
      <c r="BL916" s="17" t="s">
        <v>373</v>
      </c>
      <c r="BM916" s="173" t="s">
        <v>896</v>
      </c>
    </row>
    <row r="917" spans="2:65" s="14" customFormat="1">
      <c r="B917" s="189"/>
      <c r="D917" s="175" t="s">
        <v>182</v>
      </c>
      <c r="E917" s="190" t="s">
        <v>1</v>
      </c>
      <c r="F917" s="191" t="s">
        <v>865</v>
      </c>
      <c r="H917" s="190" t="s">
        <v>1</v>
      </c>
      <c r="I917" s="192"/>
      <c r="L917" s="189"/>
      <c r="M917" s="193"/>
      <c r="T917" s="194"/>
      <c r="AT917" s="190" t="s">
        <v>182</v>
      </c>
      <c r="AU917" s="190" t="s">
        <v>113</v>
      </c>
      <c r="AV917" s="14" t="s">
        <v>85</v>
      </c>
      <c r="AW917" s="14" t="s">
        <v>31</v>
      </c>
      <c r="AX917" s="14" t="s">
        <v>77</v>
      </c>
      <c r="AY917" s="190" t="s">
        <v>174</v>
      </c>
    </row>
    <row r="918" spans="2:65" s="14" customFormat="1">
      <c r="B918" s="189"/>
      <c r="D918" s="175" t="s">
        <v>182</v>
      </c>
      <c r="E918" s="190" t="s">
        <v>1</v>
      </c>
      <c r="F918" s="191" t="s">
        <v>221</v>
      </c>
      <c r="H918" s="190" t="s">
        <v>1</v>
      </c>
      <c r="I918" s="192"/>
      <c r="L918" s="189"/>
      <c r="M918" s="193"/>
      <c r="T918" s="194"/>
      <c r="AT918" s="190" t="s">
        <v>182</v>
      </c>
      <c r="AU918" s="190" t="s">
        <v>113</v>
      </c>
      <c r="AV918" s="14" t="s">
        <v>85</v>
      </c>
      <c r="AW918" s="14" t="s">
        <v>31</v>
      </c>
      <c r="AX918" s="14" t="s">
        <v>77</v>
      </c>
      <c r="AY918" s="190" t="s">
        <v>174</v>
      </c>
    </row>
    <row r="919" spans="2:65" s="14" customFormat="1">
      <c r="B919" s="189"/>
      <c r="D919" s="175" t="s">
        <v>182</v>
      </c>
      <c r="E919" s="190" t="s">
        <v>1</v>
      </c>
      <c r="F919" s="191" t="s">
        <v>222</v>
      </c>
      <c r="H919" s="190" t="s">
        <v>1</v>
      </c>
      <c r="I919" s="192"/>
      <c r="L919" s="189"/>
      <c r="M919" s="193"/>
      <c r="T919" s="194"/>
      <c r="AT919" s="190" t="s">
        <v>182</v>
      </c>
      <c r="AU919" s="190" t="s">
        <v>113</v>
      </c>
      <c r="AV919" s="14" t="s">
        <v>85</v>
      </c>
      <c r="AW919" s="14" t="s">
        <v>31</v>
      </c>
      <c r="AX919" s="14" t="s">
        <v>77</v>
      </c>
      <c r="AY919" s="190" t="s">
        <v>174</v>
      </c>
    </row>
    <row r="920" spans="2:65" s="12" customFormat="1">
      <c r="B920" s="174"/>
      <c r="D920" s="175" t="s">
        <v>182</v>
      </c>
      <c r="E920" s="176" t="s">
        <v>1</v>
      </c>
      <c r="F920" s="177" t="s">
        <v>223</v>
      </c>
      <c r="H920" s="178">
        <v>2.3140000000000001</v>
      </c>
      <c r="I920" s="179"/>
      <c r="L920" s="174"/>
      <c r="M920" s="180"/>
      <c r="T920" s="181"/>
      <c r="AT920" s="176" t="s">
        <v>182</v>
      </c>
      <c r="AU920" s="176" t="s">
        <v>113</v>
      </c>
      <c r="AV920" s="12" t="s">
        <v>113</v>
      </c>
      <c r="AW920" s="12" t="s">
        <v>31</v>
      </c>
      <c r="AX920" s="12" t="s">
        <v>77</v>
      </c>
      <c r="AY920" s="176" t="s">
        <v>174</v>
      </c>
    </row>
    <row r="921" spans="2:65" s="12" customFormat="1">
      <c r="B921" s="174"/>
      <c r="D921" s="175" t="s">
        <v>182</v>
      </c>
      <c r="E921" s="176" t="s">
        <v>1</v>
      </c>
      <c r="F921" s="177" t="s">
        <v>224</v>
      </c>
      <c r="H921" s="178">
        <v>45.466999999999999</v>
      </c>
      <c r="I921" s="179"/>
      <c r="L921" s="174"/>
      <c r="M921" s="180"/>
      <c r="T921" s="181"/>
      <c r="AT921" s="176" t="s">
        <v>182</v>
      </c>
      <c r="AU921" s="176" t="s">
        <v>113</v>
      </c>
      <c r="AV921" s="12" t="s">
        <v>113</v>
      </c>
      <c r="AW921" s="12" t="s">
        <v>31</v>
      </c>
      <c r="AX921" s="12" t="s">
        <v>77</v>
      </c>
      <c r="AY921" s="176" t="s">
        <v>174</v>
      </c>
    </row>
    <row r="922" spans="2:65" s="12" customFormat="1">
      <c r="B922" s="174"/>
      <c r="D922" s="175" t="s">
        <v>182</v>
      </c>
      <c r="E922" s="176" t="s">
        <v>1</v>
      </c>
      <c r="F922" s="177" t="s">
        <v>225</v>
      </c>
      <c r="H922" s="178">
        <v>-0.33</v>
      </c>
      <c r="I922" s="179"/>
      <c r="L922" s="174"/>
      <c r="M922" s="180"/>
      <c r="T922" s="181"/>
      <c r="AT922" s="176" t="s">
        <v>182</v>
      </c>
      <c r="AU922" s="176" t="s">
        <v>113</v>
      </c>
      <c r="AV922" s="12" t="s">
        <v>113</v>
      </c>
      <c r="AW922" s="12" t="s">
        <v>31</v>
      </c>
      <c r="AX922" s="12" t="s">
        <v>77</v>
      </c>
      <c r="AY922" s="176" t="s">
        <v>174</v>
      </c>
    </row>
    <row r="923" spans="2:65" s="12" customFormat="1">
      <c r="B923" s="174"/>
      <c r="D923" s="175" t="s">
        <v>182</v>
      </c>
      <c r="E923" s="176" t="s">
        <v>1</v>
      </c>
      <c r="F923" s="177" t="s">
        <v>226</v>
      </c>
      <c r="H923" s="178">
        <v>-1.2</v>
      </c>
      <c r="I923" s="179"/>
      <c r="L923" s="174"/>
      <c r="M923" s="180"/>
      <c r="T923" s="181"/>
      <c r="AT923" s="176" t="s">
        <v>182</v>
      </c>
      <c r="AU923" s="176" t="s">
        <v>113</v>
      </c>
      <c r="AV923" s="12" t="s">
        <v>113</v>
      </c>
      <c r="AW923" s="12" t="s">
        <v>31</v>
      </c>
      <c r="AX923" s="12" t="s">
        <v>77</v>
      </c>
      <c r="AY923" s="176" t="s">
        <v>174</v>
      </c>
    </row>
    <row r="924" spans="2:65" s="12" customFormat="1">
      <c r="B924" s="174"/>
      <c r="D924" s="175" t="s">
        <v>182</v>
      </c>
      <c r="E924" s="176" t="s">
        <v>1</v>
      </c>
      <c r="F924" s="177" t="s">
        <v>227</v>
      </c>
      <c r="H924" s="178">
        <v>-5.34</v>
      </c>
      <c r="I924" s="179"/>
      <c r="L924" s="174"/>
      <c r="M924" s="180"/>
      <c r="T924" s="181"/>
      <c r="AT924" s="176" t="s">
        <v>182</v>
      </c>
      <c r="AU924" s="176" t="s">
        <v>113</v>
      </c>
      <c r="AV924" s="12" t="s">
        <v>113</v>
      </c>
      <c r="AW924" s="12" t="s">
        <v>31</v>
      </c>
      <c r="AX924" s="12" t="s">
        <v>77</v>
      </c>
      <c r="AY924" s="176" t="s">
        <v>174</v>
      </c>
    </row>
    <row r="925" spans="2:65" s="14" customFormat="1">
      <c r="B925" s="189"/>
      <c r="D925" s="175" t="s">
        <v>182</v>
      </c>
      <c r="E925" s="190" t="s">
        <v>1</v>
      </c>
      <c r="F925" s="191" t="s">
        <v>866</v>
      </c>
      <c r="H925" s="190" t="s">
        <v>1</v>
      </c>
      <c r="I925" s="192"/>
      <c r="L925" s="189"/>
      <c r="M925" s="193"/>
      <c r="T925" s="194"/>
      <c r="AT925" s="190" t="s">
        <v>182</v>
      </c>
      <c r="AU925" s="190" t="s">
        <v>113</v>
      </c>
      <c r="AV925" s="14" t="s">
        <v>85</v>
      </c>
      <c r="AW925" s="14" t="s">
        <v>31</v>
      </c>
      <c r="AX925" s="14" t="s">
        <v>77</v>
      </c>
      <c r="AY925" s="190" t="s">
        <v>174</v>
      </c>
    </row>
    <row r="926" spans="2:65" s="12" customFormat="1">
      <c r="B926" s="174"/>
      <c r="D926" s="175" t="s">
        <v>182</v>
      </c>
      <c r="E926" s="176" t="s">
        <v>1</v>
      </c>
      <c r="F926" s="177" t="s">
        <v>897</v>
      </c>
      <c r="H926" s="178">
        <v>1.32</v>
      </c>
      <c r="I926" s="179"/>
      <c r="L926" s="174"/>
      <c r="M926" s="180"/>
      <c r="T926" s="181"/>
      <c r="AT926" s="176" t="s">
        <v>182</v>
      </c>
      <c r="AU926" s="176" t="s">
        <v>113</v>
      </c>
      <c r="AV926" s="12" t="s">
        <v>113</v>
      </c>
      <c r="AW926" s="12" t="s">
        <v>31</v>
      </c>
      <c r="AX926" s="12" t="s">
        <v>77</v>
      </c>
      <c r="AY926" s="176" t="s">
        <v>174</v>
      </c>
    </row>
    <row r="927" spans="2:65" s="14" customFormat="1">
      <c r="B927" s="189"/>
      <c r="D927" s="175" t="s">
        <v>182</v>
      </c>
      <c r="E927" s="190" t="s">
        <v>1</v>
      </c>
      <c r="F927" s="191" t="s">
        <v>868</v>
      </c>
      <c r="H927" s="190" t="s">
        <v>1</v>
      </c>
      <c r="I927" s="192"/>
      <c r="L927" s="189"/>
      <c r="M927" s="193"/>
      <c r="T927" s="194"/>
      <c r="AT927" s="190" t="s">
        <v>182</v>
      </c>
      <c r="AU927" s="190" t="s">
        <v>113</v>
      </c>
      <c r="AV927" s="14" t="s">
        <v>85</v>
      </c>
      <c r="AW927" s="14" t="s">
        <v>31</v>
      </c>
      <c r="AX927" s="14" t="s">
        <v>77</v>
      </c>
      <c r="AY927" s="190" t="s">
        <v>174</v>
      </c>
    </row>
    <row r="928" spans="2:65" s="12" customFormat="1">
      <c r="B928" s="174"/>
      <c r="D928" s="175" t="s">
        <v>182</v>
      </c>
      <c r="E928" s="176" t="s">
        <v>1</v>
      </c>
      <c r="F928" s="177" t="s">
        <v>898</v>
      </c>
      <c r="H928" s="178">
        <v>2.8010000000000002</v>
      </c>
      <c r="I928" s="179"/>
      <c r="L928" s="174"/>
      <c r="M928" s="180"/>
      <c r="T928" s="181"/>
      <c r="AT928" s="176" t="s">
        <v>182</v>
      </c>
      <c r="AU928" s="176" t="s">
        <v>113</v>
      </c>
      <c r="AV928" s="12" t="s">
        <v>113</v>
      </c>
      <c r="AW928" s="12" t="s">
        <v>31</v>
      </c>
      <c r="AX928" s="12" t="s">
        <v>77</v>
      </c>
      <c r="AY928" s="176" t="s">
        <v>174</v>
      </c>
    </row>
    <row r="929" spans="2:51" s="12" customFormat="1">
      <c r="B929" s="174"/>
      <c r="D929" s="175" t="s">
        <v>182</v>
      </c>
      <c r="E929" s="176" t="s">
        <v>1</v>
      </c>
      <c r="F929" s="177" t="s">
        <v>899</v>
      </c>
      <c r="H929" s="178">
        <v>-2.16</v>
      </c>
      <c r="I929" s="179"/>
      <c r="L929" s="174"/>
      <c r="M929" s="180"/>
      <c r="T929" s="181"/>
      <c r="AT929" s="176" t="s">
        <v>182</v>
      </c>
      <c r="AU929" s="176" t="s">
        <v>113</v>
      </c>
      <c r="AV929" s="12" t="s">
        <v>113</v>
      </c>
      <c r="AW929" s="12" t="s">
        <v>31</v>
      </c>
      <c r="AX929" s="12" t="s">
        <v>77</v>
      </c>
      <c r="AY929" s="176" t="s">
        <v>174</v>
      </c>
    </row>
    <row r="930" spans="2:51" s="14" customFormat="1">
      <c r="B930" s="189"/>
      <c r="D930" s="175" t="s">
        <v>182</v>
      </c>
      <c r="E930" s="190" t="s">
        <v>1</v>
      </c>
      <c r="F930" s="191" t="s">
        <v>228</v>
      </c>
      <c r="H930" s="190" t="s">
        <v>1</v>
      </c>
      <c r="I930" s="192"/>
      <c r="L930" s="189"/>
      <c r="M930" s="193"/>
      <c r="T930" s="194"/>
      <c r="AT930" s="190" t="s">
        <v>182</v>
      </c>
      <c r="AU930" s="190" t="s">
        <v>113</v>
      </c>
      <c r="AV930" s="14" t="s">
        <v>85</v>
      </c>
      <c r="AW930" s="14" t="s">
        <v>31</v>
      </c>
      <c r="AX930" s="14" t="s">
        <v>77</v>
      </c>
      <c r="AY930" s="190" t="s">
        <v>174</v>
      </c>
    </row>
    <row r="931" spans="2:51" s="14" customFormat="1">
      <c r="B931" s="189"/>
      <c r="D931" s="175" t="s">
        <v>182</v>
      </c>
      <c r="E931" s="190" t="s">
        <v>1</v>
      </c>
      <c r="F931" s="191" t="s">
        <v>229</v>
      </c>
      <c r="H931" s="190" t="s">
        <v>1</v>
      </c>
      <c r="I931" s="192"/>
      <c r="L931" s="189"/>
      <c r="M931" s="193"/>
      <c r="T931" s="194"/>
      <c r="AT931" s="190" t="s">
        <v>182</v>
      </c>
      <c r="AU931" s="190" t="s">
        <v>113</v>
      </c>
      <c r="AV931" s="14" t="s">
        <v>85</v>
      </c>
      <c r="AW931" s="14" t="s">
        <v>31</v>
      </c>
      <c r="AX931" s="14" t="s">
        <v>77</v>
      </c>
      <c r="AY931" s="190" t="s">
        <v>174</v>
      </c>
    </row>
    <row r="932" spans="2:51" s="12" customFormat="1">
      <c r="B932" s="174"/>
      <c r="D932" s="175" t="s">
        <v>182</v>
      </c>
      <c r="E932" s="176" t="s">
        <v>1</v>
      </c>
      <c r="F932" s="177" t="s">
        <v>230</v>
      </c>
      <c r="H932" s="178">
        <v>17.52</v>
      </c>
      <c r="I932" s="179"/>
      <c r="L932" s="174"/>
      <c r="M932" s="180"/>
      <c r="T932" s="181"/>
      <c r="AT932" s="176" t="s">
        <v>182</v>
      </c>
      <c r="AU932" s="176" t="s">
        <v>113</v>
      </c>
      <c r="AV932" s="12" t="s">
        <v>113</v>
      </c>
      <c r="AW932" s="12" t="s">
        <v>31</v>
      </c>
      <c r="AX932" s="12" t="s">
        <v>77</v>
      </c>
      <c r="AY932" s="176" t="s">
        <v>174</v>
      </c>
    </row>
    <row r="933" spans="2:51" s="12" customFormat="1">
      <c r="B933" s="174"/>
      <c r="D933" s="175" t="s">
        <v>182</v>
      </c>
      <c r="E933" s="176" t="s">
        <v>1</v>
      </c>
      <c r="F933" s="177" t="s">
        <v>231</v>
      </c>
      <c r="H933" s="178">
        <v>-2.04</v>
      </c>
      <c r="I933" s="179"/>
      <c r="L933" s="174"/>
      <c r="M933" s="180"/>
      <c r="T933" s="181"/>
      <c r="AT933" s="176" t="s">
        <v>182</v>
      </c>
      <c r="AU933" s="176" t="s">
        <v>113</v>
      </c>
      <c r="AV933" s="12" t="s">
        <v>113</v>
      </c>
      <c r="AW933" s="12" t="s">
        <v>31</v>
      </c>
      <c r="AX933" s="12" t="s">
        <v>77</v>
      </c>
      <c r="AY933" s="176" t="s">
        <v>174</v>
      </c>
    </row>
    <row r="934" spans="2:51" s="12" customFormat="1">
      <c r="B934" s="174"/>
      <c r="D934" s="175" t="s">
        <v>182</v>
      </c>
      <c r="E934" s="176" t="s">
        <v>1</v>
      </c>
      <c r="F934" s="177" t="s">
        <v>232</v>
      </c>
      <c r="H934" s="178">
        <v>-2.64</v>
      </c>
      <c r="I934" s="179"/>
      <c r="L934" s="174"/>
      <c r="M934" s="180"/>
      <c r="T934" s="181"/>
      <c r="AT934" s="176" t="s">
        <v>182</v>
      </c>
      <c r="AU934" s="176" t="s">
        <v>113</v>
      </c>
      <c r="AV934" s="12" t="s">
        <v>113</v>
      </c>
      <c r="AW934" s="12" t="s">
        <v>31</v>
      </c>
      <c r="AX934" s="12" t="s">
        <v>77</v>
      </c>
      <c r="AY934" s="176" t="s">
        <v>174</v>
      </c>
    </row>
    <row r="935" spans="2:51" s="12" customFormat="1">
      <c r="B935" s="174"/>
      <c r="D935" s="175" t="s">
        <v>182</v>
      </c>
      <c r="E935" s="176" t="s">
        <v>1</v>
      </c>
      <c r="F935" s="177" t="s">
        <v>233</v>
      </c>
      <c r="H935" s="178">
        <v>-0.66</v>
      </c>
      <c r="I935" s="179"/>
      <c r="L935" s="174"/>
      <c r="M935" s="180"/>
      <c r="T935" s="181"/>
      <c r="AT935" s="176" t="s">
        <v>182</v>
      </c>
      <c r="AU935" s="176" t="s">
        <v>113</v>
      </c>
      <c r="AV935" s="12" t="s">
        <v>113</v>
      </c>
      <c r="AW935" s="12" t="s">
        <v>31</v>
      </c>
      <c r="AX935" s="12" t="s">
        <v>77</v>
      </c>
      <c r="AY935" s="176" t="s">
        <v>174</v>
      </c>
    </row>
    <row r="936" spans="2:51" s="12" customFormat="1">
      <c r="B936" s="174"/>
      <c r="D936" s="175" t="s">
        <v>182</v>
      </c>
      <c r="E936" s="176" t="s">
        <v>1</v>
      </c>
      <c r="F936" s="177" t="s">
        <v>234</v>
      </c>
      <c r="H936" s="178">
        <v>-1.2</v>
      </c>
      <c r="I936" s="179"/>
      <c r="L936" s="174"/>
      <c r="M936" s="180"/>
      <c r="T936" s="181"/>
      <c r="AT936" s="176" t="s">
        <v>182</v>
      </c>
      <c r="AU936" s="176" t="s">
        <v>113</v>
      </c>
      <c r="AV936" s="12" t="s">
        <v>113</v>
      </c>
      <c r="AW936" s="12" t="s">
        <v>31</v>
      </c>
      <c r="AX936" s="12" t="s">
        <v>77</v>
      </c>
      <c r="AY936" s="176" t="s">
        <v>174</v>
      </c>
    </row>
    <row r="937" spans="2:51" s="14" customFormat="1">
      <c r="B937" s="189"/>
      <c r="D937" s="175" t="s">
        <v>182</v>
      </c>
      <c r="E937" s="190" t="s">
        <v>1</v>
      </c>
      <c r="F937" s="191" t="s">
        <v>871</v>
      </c>
      <c r="H937" s="190" t="s">
        <v>1</v>
      </c>
      <c r="I937" s="192"/>
      <c r="L937" s="189"/>
      <c r="M937" s="193"/>
      <c r="T937" s="194"/>
      <c r="AT937" s="190" t="s">
        <v>182</v>
      </c>
      <c r="AU937" s="190" t="s">
        <v>113</v>
      </c>
      <c r="AV937" s="14" t="s">
        <v>85</v>
      </c>
      <c r="AW937" s="14" t="s">
        <v>31</v>
      </c>
      <c r="AX937" s="14" t="s">
        <v>77</v>
      </c>
      <c r="AY937" s="190" t="s">
        <v>174</v>
      </c>
    </row>
    <row r="938" spans="2:51" s="12" customFormat="1">
      <c r="B938" s="174"/>
      <c r="D938" s="175" t="s">
        <v>182</v>
      </c>
      <c r="E938" s="176" t="s">
        <v>1</v>
      </c>
      <c r="F938" s="177" t="s">
        <v>900</v>
      </c>
      <c r="H938" s="178">
        <v>0.66</v>
      </c>
      <c r="I938" s="179"/>
      <c r="L938" s="174"/>
      <c r="M938" s="180"/>
      <c r="T938" s="181"/>
      <c r="AT938" s="176" t="s">
        <v>182</v>
      </c>
      <c r="AU938" s="176" t="s">
        <v>113</v>
      </c>
      <c r="AV938" s="12" t="s">
        <v>113</v>
      </c>
      <c r="AW938" s="12" t="s">
        <v>31</v>
      </c>
      <c r="AX938" s="12" t="s">
        <v>77</v>
      </c>
      <c r="AY938" s="176" t="s">
        <v>174</v>
      </c>
    </row>
    <row r="939" spans="2:51" s="14" customFormat="1">
      <c r="B939" s="189"/>
      <c r="D939" s="175" t="s">
        <v>182</v>
      </c>
      <c r="E939" s="190" t="s">
        <v>1</v>
      </c>
      <c r="F939" s="191" t="s">
        <v>235</v>
      </c>
      <c r="H939" s="190" t="s">
        <v>1</v>
      </c>
      <c r="I939" s="192"/>
      <c r="L939" s="189"/>
      <c r="M939" s="193"/>
      <c r="T939" s="194"/>
      <c r="AT939" s="190" t="s">
        <v>182</v>
      </c>
      <c r="AU939" s="190" t="s">
        <v>113</v>
      </c>
      <c r="AV939" s="14" t="s">
        <v>85</v>
      </c>
      <c r="AW939" s="14" t="s">
        <v>31</v>
      </c>
      <c r="AX939" s="14" t="s">
        <v>77</v>
      </c>
      <c r="AY939" s="190" t="s">
        <v>174</v>
      </c>
    </row>
    <row r="940" spans="2:51" s="14" customFormat="1">
      <c r="B940" s="189"/>
      <c r="D940" s="175" t="s">
        <v>182</v>
      </c>
      <c r="E940" s="190" t="s">
        <v>1</v>
      </c>
      <c r="F940" s="191" t="s">
        <v>236</v>
      </c>
      <c r="H940" s="190" t="s">
        <v>1</v>
      </c>
      <c r="I940" s="192"/>
      <c r="L940" s="189"/>
      <c r="M940" s="193"/>
      <c r="T940" s="194"/>
      <c r="AT940" s="190" t="s">
        <v>182</v>
      </c>
      <c r="AU940" s="190" t="s">
        <v>113</v>
      </c>
      <c r="AV940" s="14" t="s">
        <v>85</v>
      </c>
      <c r="AW940" s="14" t="s">
        <v>31</v>
      </c>
      <c r="AX940" s="14" t="s">
        <v>77</v>
      </c>
      <c r="AY940" s="190" t="s">
        <v>174</v>
      </c>
    </row>
    <row r="941" spans="2:51" s="12" customFormat="1">
      <c r="B941" s="174"/>
      <c r="D941" s="175" t="s">
        <v>182</v>
      </c>
      <c r="E941" s="176" t="s">
        <v>1</v>
      </c>
      <c r="F941" s="177" t="s">
        <v>237</v>
      </c>
      <c r="H941" s="178">
        <v>11.909000000000001</v>
      </c>
      <c r="I941" s="179"/>
      <c r="L941" s="174"/>
      <c r="M941" s="180"/>
      <c r="T941" s="181"/>
      <c r="AT941" s="176" t="s">
        <v>182</v>
      </c>
      <c r="AU941" s="176" t="s">
        <v>113</v>
      </c>
      <c r="AV941" s="12" t="s">
        <v>113</v>
      </c>
      <c r="AW941" s="12" t="s">
        <v>31</v>
      </c>
      <c r="AX941" s="12" t="s">
        <v>77</v>
      </c>
      <c r="AY941" s="176" t="s">
        <v>174</v>
      </c>
    </row>
    <row r="942" spans="2:51" s="12" customFormat="1">
      <c r="B942" s="174"/>
      <c r="D942" s="175" t="s">
        <v>182</v>
      </c>
      <c r="E942" s="176" t="s">
        <v>1</v>
      </c>
      <c r="F942" s="177" t="s">
        <v>238</v>
      </c>
      <c r="H942" s="178">
        <v>-1.08</v>
      </c>
      <c r="I942" s="179"/>
      <c r="L942" s="174"/>
      <c r="M942" s="180"/>
      <c r="T942" s="181"/>
      <c r="AT942" s="176" t="s">
        <v>182</v>
      </c>
      <c r="AU942" s="176" t="s">
        <v>113</v>
      </c>
      <c r="AV942" s="12" t="s">
        <v>113</v>
      </c>
      <c r="AW942" s="12" t="s">
        <v>31</v>
      </c>
      <c r="AX942" s="12" t="s">
        <v>77</v>
      </c>
      <c r="AY942" s="176" t="s">
        <v>174</v>
      </c>
    </row>
    <row r="943" spans="2:51" s="12" customFormat="1">
      <c r="B943" s="174"/>
      <c r="D943" s="175" t="s">
        <v>182</v>
      </c>
      <c r="E943" s="176" t="s">
        <v>1</v>
      </c>
      <c r="F943" s="177" t="s">
        <v>239</v>
      </c>
      <c r="H943" s="178">
        <v>-5.88</v>
      </c>
      <c r="I943" s="179"/>
      <c r="L943" s="174"/>
      <c r="M943" s="180"/>
      <c r="T943" s="181"/>
      <c r="AT943" s="176" t="s">
        <v>182</v>
      </c>
      <c r="AU943" s="176" t="s">
        <v>113</v>
      </c>
      <c r="AV943" s="12" t="s">
        <v>113</v>
      </c>
      <c r="AW943" s="12" t="s">
        <v>31</v>
      </c>
      <c r="AX943" s="12" t="s">
        <v>77</v>
      </c>
      <c r="AY943" s="176" t="s">
        <v>174</v>
      </c>
    </row>
    <row r="944" spans="2:51" s="14" customFormat="1">
      <c r="B944" s="189"/>
      <c r="D944" s="175" t="s">
        <v>182</v>
      </c>
      <c r="E944" s="190" t="s">
        <v>1</v>
      </c>
      <c r="F944" s="191" t="s">
        <v>873</v>
      </c>
      <c r="H944" s="190" t="s">
        <v>1</v>
      </c>
      <c r="I944" s="192"/>
      <c r="L944" s="189"/>
      <c r="M944" s="193"/>
      <c r="T944" s="194"/>
      <c r="AT944" s="190" t="s">
        <v>182</v>
      </c>
      <c r="AU944" s="190" t="s">
        <v>113</v>
      </c>
      <c r="AV944" s="14" t="s">
        <v>85</v>
      </c>
      <c r="AW944" s="14" t="s">
        <v>31</v>
      </c>
      <c r="AX944" s="14" t="s">
        <v>77</v>
      </c>
      <c r="AY944" s="190" t="s">
        <v>174</v>
      </c>
    </row>
    <row r="945" spans="2:51" s="12" customFormat="1">
      <c r="B945" s="174"/>
      <c r="D945" s="175" t="s">
        <v>182</v>
      </c>
      <c r="E945" s="176" t="s">
        <v>1</v>
      </c>
      <c r="F945" s="177" t="s">
        <v>898</v>
      </c>
      <c r="H945" s="178">
        <v>2.8010000000000002</v>
      </c>
      <c r="I945" s="179"/>
      <c r="L945" s="174"/>
      <c r="M945" s="180"/>
      <c r="T945" s="181"/>
      <c r="AT945" s="176" t="s">
        <v>182</v>
      </c>
      <c r="AU945" s="176" t="s">
        <v>113</v>
      </c>
      <c r="AV945" s="12" t="s">
        <v>113</v>
      </c>
      <c r="AW945" s="12" t="s">
        <v>31</v>
      </c>
      <c r="AX945" s="12" t="s">
        <v>77</v>
      </c>
      <c r="AY945" s="176" t="s">
        <v>174</v>
      </c>
    </row>
    <row r="946" spans="2:51" s="12" customFormat="1">
      <c r="B946" s="174"/>
      <c r="D946" s="175" t="s">
        <v>182</v>
      </c>
      <c r="E946" s="176" t="s">
        <v>1</v>
      </c>
      <c r="F946" s="177" t="s">
        <v>899</v>
      </c>
      <c r="H946" s="178">
        <v>-2.16</v>
      </c>
      <c r="I946" s="179"/>
      <c r="L946" s="174"/>
      <c r="M946" s="180"/>
      <c r="T946" s="181"/>
      <c r="AT946" s="176" t="s">
        <v>182</v>
      </c>
      <c r="AU946" s="176" t="s">
        <v>113</v>
      </c>
      <c r="AV946" s="12" t="s">
        <v>113</v>
      </c>
      <c r="AW946" s="12" t="s">
        <v>31</v>
      </c>
      <c r="AX946" s="12" t="s">
        <v>77</v>
      </c>
      <c r="AY946" s="176" t="s">
        <v>174</v>
      </c>
    </row>
    <row r="947" spans="2:51" s="14" customFormat="1">
      <c r="B947" s="189"/>
      <c r="D947" s="175" t="s">
        <v>182</v>
      </c>
      <c r="E947" s="190" t="s">
        <v>1</v>
      </c>
      <c r="F947" s="191" t="s">
        <v>240</v>
      </c>
      <c r="H947" s="190" t="s">
        <v>1</v>
      </c>
      <c r="I947" s="192"/>
      <c r="L947" s="189"/>
      <c r="M947" s="193"/>
      <c r="T947" s="194"/>
      <c r="AT947" s="190" t="s">
        <v>182</v>
      </c>
      <c r="AU947" s="190" t="s">
        <v>113</v>
      </c>
      <c r="AV947" s="14" t="s">
        <v>85</v>
      </c>
      <c r="AW947" s="14" t="s">
        <v>31</v>
      </c>
      <c r="AX947" s="14" t="s">
        <v>77</v>
      </c>
      <c r="AY947" s="190" t="s">
        <v>174</v>
      </c>
    </row>
    <row r="948" spans="2:51" s="14" customFormat="1">
      <c r="B948" s="189"/>
      <c r="D948" s="175" t="s">
        <v>182</v>
      </c>
      <c r="E948" s="190" t="s">
        <v>1</v>
      </c>
      <c r="F948" s="191" t="s">
        <v>236</v>
      </c>
      <c r="H948" s="190" t="s">
        <v>1</v>
      </c>
      <c r="I948" s="192"/>
      <c r="L948" s="189"/>
      <c r="M948" s="193"/>
      <c r="T948" s="194"/>
      <c r="AT948" s="190" t="s">
        <v>182</v>
      </c>
      <c r="AU948" s="190" t="s">
        <v>113</v>
      </c>
      <c r="AV948" s="14" t="s">
        <v>85</v>
      </c>
      <c r="AW948" s="14" t="s">
        <v>31</v>
      </c>
      <c r="AX948" s="14" t="s">
        <v>77</v>
      </c>
      <c r="AY948" s="190" t="s">
        <v>174</v>
      </c>
    </row>
    <row r="949" spans="2:51" s="12" customFormat="1">
      <c r="B949" s="174"/>
      <c r="D949" s="175" t="s">
        <v>182</v>
      </c>
      <c r="E949" s="176" t="s">
        <v>1</v>
      </c>
      <c r="F949" s="177" t="s">
        <v>241</v>
      </c>
      <c r="H949" s="178">
        <v>8.59</v>
      </c>
      <c r="I949" s="179"/>
      <c r="L949" s="174"/>
      <c r="M949" s="180"/>
      <c r="T949" s="181"/>
      <c r="AT949" s="176" t="s">
        <v>182</v>
      </c>
      <c r="AU949" s="176" t="s">
        <v>113</v>
      </c>
      <c r="AV949" s="12" t="s">
        <v>113</v>
      </c>
      <c r="AW949" s="12" t="s">
        <v>31</v>
      </c>
      <c r="AX949" s="12" t="s">
        <v>77</v>
      </c>
      <c r="AY949" s="176" t="s">
        <v>174</v>
      </c>
    </row>
    <row r="950" spans="2:51" s="12" customFormat="1">
      <c r="B950" s="174"/>
      <c r="D950" s="175" t="s">
        <v>182</v>
      </c>
      <c r="E950" s="176" t="s">
        <v>1</v>
      </c>
      <c r="F950" s="177" t="s">
        <v>242</v>
      </c>
      <c r="H950" s="178">
        <v>-3.36</v>
      </c>
      <c r="I950" s="179"/>
      <c r="L950" s="174"/>
      <c r="M950" s="180"/>
      <c r="T950" s="181"/>
      <c r="AT950" s="176" t="s">
        <v>182</v>
      </c>
      <c r="AU950" s="176" t="s">
        <v>113</v>
      </c>
      <c r="AV950" s="12" t="s">
        <v>113</v>
      </c>
      <c r="AW950" s="12" t="s">
        <v>31</v>
      </c>
      <c r="AX950" s="12" t="s">
        <v>77</v>
      </c>
      <c r="AY950" s="176" t="s">
        <v>174</v>
      </c>
    </row>
    <row r="951" spans="2:51" s="14" customFormat="1">
      <c r="B951" s="189"/>
      <c r="D951" s="175" t="s">
        <v>182</v>
      </c>
      <c r="E951" s="190" t="s">
        <v>1</v>
      </c>
      <c r="F951" s="191" t="s">
        <v>243</v>
      </c>
      <c r="H951" s="190" t="s">
        <v>1</v>
      </c>
      <c r="I951" s="192"/>
      <c r="L951" s="189"/>
      <c r="M951" s="193"/>
      <c r="T951" s="194"/>
      <c r="AT951" s="190" t="s">
        <v>182</v>
      </c>
      <c r="AU951" s="190" t="s">
        <v>113</v>
      </c>
      <c r="AV951" s="14" t="s">
        <v>85</v>
      </c>
      <c r="AW951" s="14" t="s">
        <v>31</v>
      </c>
      <c r="AX951" s="14" t="s">
        <v>77</v>
      </c>
      <c r="AY951" s="190" t="s">
        <v>174</v>
      </c>
    </row>
    <row r="952" spans="2:51" s="14" customFormat="1">
      <c r="B952" s="189"/>
      <c r="D952" s="175" t="s">
        <v>182</v>
      </c>
      <c r="E952" s="190" t="s">
        <v>1</v>
      </c>
      <c r="F952" s="191" t="s">
        <v>236</v>
      </c>
      <c r="H952" s="190" t="s">
        <v>1</v>
      </c>
      <c r="I952" s="192"/>
      <c r="L952" s="189"/>
      <c r="M952" s="193"/>
      <c r="T952" s="194"/>
      <c r="AT952" s="190" t="s">
        <v>182</v>
      </c>
      <c r="AU952" s="190" t="s">
        <v>113</v>
      </c>
      <c r="AV952" s="14" t="s">
        <v>85</v>
      </c>
      <c r="AW952" s="14" t="s">
        <v>31</v>
      </c>
      <c r="AX952" s="14" t="s">
        <v>77</v>
      </c>
      <c r="AY952" s="190" t="s">
        <v>174</v>
      </c>
    </row>
    <row r="953" spans="2:51" s="12" customFormat="1">
      <c r="B953" s="174"/>
      <c r="D953" s="175" t="s">
        <v>182</v>
      </c>
      <c r="E953" s="176" t="s">
        <v>1</v>
      </c>
      <c r="F953" s="177" t="s">
        <v>244</v>
      </c>
      <c r="H953" s="178">
        <v>11.484999999999999</v>
      </c>
      <c r="I953" s="179"/>
      <c r="L953" s="174"/>
      <c r="M953" s="180"/>
      <c r="T953" s="181"/>
      <c r="AT953" s="176" t="s">
        <v>182</v>
      </c>
      <c r="AU953" s="176" t="s">
        <v>113</v>
      </c>
      <c r="AV953" s="12" t="s">
        <v>113</v>
      </c>
      <c r="AW953" s="12" t="s">
        <v>31</v>
      </c>
      <c r="AX953" s="12" t="s">
        <v>77</v>
      </c>
      <c r="AY953" s="176" t="s">
        <v>174</v>
      </c>
    </row>
    <row r="954" spans="2:51" s="12" customFormat="1">
      <c r="B954" s="174"/>
      <c r="D954" s="175" t="s">
        <v>182</v>
      </c>
      <c r="E954" s="176" t="s">
        <v>1</v>
      </c>
      <c r="F954" s="177" t="s">
        <v>226</v>
      </c>
      <c r="H954" s="178">
        <v>-1.2</v>
      </c>
      <c r="I954" s="179"/>
      <c r="L954" s="174"/>
      <c r="M954" s="180"/>
      <c r="T954" s="181"/>
      <c r="AT954" s="176" t="s">
        <v>182</v>
      </c>
      <c r="AU954" s="176" t="s">
        <v>113</v>
      </c>
      <c r="AV954" s="12" t="s">
        <v>113</v>
      </c>
      <c r="AW954" s="12" t="s">
        <v>31</v>
      </c>
      <c r="AX954" s="12" t="s">
        <v>77</v>
      </c>
      <c r="AY954" s="176" t="s">
        <v>174</v>
      </c>
    </row>
    <row r="955" spans="2:51" s="12" customFormat="1">
      <c r="B955" s="174"/>
      <c r="D955" s="175" t="s">
        <v>182</v>
      </c>
      <c r="E955" s="176" t="s">
        <v>1</v>
      </c>
      <c r="F955" s="177" t="s">
        <v>225</v>
      </c>
      <c r="H955" s="178">
        <v>-0.33</v>
      </c>
      <c r="I955" s="179"/>
      <c r="L955" s="174"/>
      <c r="M955" s="180"/>
      <c r="T955" s="181"/>
      <c r="AT955" s="176" t="s">
        <v>182</v>
      </c>
      <c r="AU955" s="176" t="s">
        <v>113</v>
      </c>
      <c r="AV955" s="12" t="s">
        <v>113</v>
      </c>
      <c r="AW955" s="12" t="s">
        <v>31</v>
      </c>
      <c r="AX955" s="12" t="s">
        <v>77</v>
      </c>
      <c r="AY955" s="176" t="s">
        <v>174</v>
      </c>
    </row>
    <row r="956" spans="2:51" s="12" customFormat="1">
      <c r="B956" s="174"/>
      <c r="D956" s="175" t="s">
        <v>182</v>
      </c>
      <c r="E956" s="176" t="s">
        <v>1</v>
      </c>
      <c r="F956" s="177" t="s">
        <v>245</v>
      </c>
      <c r="H956" s="178">
        <v>-1.2</v>
      </c>
      <c r="I956" s="179"/>
      <c r="L956" s="174"/>
      <c r="M956" s="180"/>
      <c r="T956" s="181"/>
      <c r="AT956" s="176" t="s">
        <v>182</v>
      </c>
      <c r="AU956" s="176" t="s">
        <v>113</v>
      </c>
      <c r="AV956" s="12" t="s">
        <v>113</v>
      </c>
      <c r="AW956" s="12" t="s">
        <v>31</v>
      </c>
      <c r="AX956" s="12" t="s">
        <v>77</v>
      </c>
      <c r="AY956" s="176" t="s">
        <v>174</v>
      </c>
    </row>
    <row r="957" spans="2:51" s="14" customFormat="1">
      <c r="B957" s="189"/>
      <c r="D957" s="175" t="s">
        <v>182</v>
      </c>
      <c r="E957" s="190" t="s">
        <v>1</v>
      </c>
      <c r="F957" s="191" t="s">
        <v>873</v>
      </c>
      <c r="H957" s="190" t="s">
        <v>1</v>
      </c>
      <c r="I957" s="192"/>
      <c r="L957" s="189"/>
      <c r="M957" s="193"/>
      <c r="T957" s="194"/>
      <c r="AT957" s="190" t="s">
        <v>182</v>
      </c>
      <c r="AU957" s="190" t="s">
        <v>113</v>
      </c>
      <c r="AV957" s="14" t="s">
        <v>85</v>
      </c>
      <c r="AW957" s="14" t="s">
        <v>31</v>
      </c>
      <c r="AX957" s="14" t="s">
        <v>77</v>
      </c>
      <c r="AY957" s="190" t="s">
        <v>174</v>
      </c>
    </row>
    <row r="958" spans="2:51" s="12" customFormat="1">
      <c r="B958" s="174"/>
      <c r="D958" s="175" t="s">
        <v>182</v>
      </c>
      <c r="E958" s="176" t="s">
        <v>1</v>
      </c>
      <c r="F958" s="177" t="s">
        <v>901</v>
      </c>
      <c r="H958" s="178">
        <v>3.3</v>
      </c>
      <c r="I958" s="179"/>
      <c r="L958" s="174"/>
      <c r="M958" s="180"/>
      <c r="T958" s="181"/>
      <c r="AT958" s="176" t="s">
        <v>182</v>
      </c>
      <c r="AU958" s="176" t="s">
        <v>113</v>
      </c>
      <c r="AV958" s="12" t="s">
        <v>113</v>
      </c>
      <c r="AW958" s="12" t="s">
        <v>31</v>
      </c>
      <c r="AX958" s="12" t="s">
        <v>77</v>
      </c>
      <c r="AY958" s="176" t="s">
        <v>174</v>
      </c>
    </row>
    <row r="959" spans="2:51" s="14" customFormat="1">
      <c r="B959" s="189"/>
      <c r="D959" s="175" t="s">
        <v>182</v>
      </c>
      <c r="E959" s="190" t="s">
        <v>1</v>
      </c>
      <c r="F959" s="191" t="s">
        <v>876</v>
      </c>
      <c r="H959" s="190" t="s">
        <v>1</v>
      </c>
      <c r="I959" s="192"/>
      <c r="L959" s="189"/>
      <c r="M959" s="193"/>
      <c r="T959" s="194"/>
      <c r="AT959" s="190" t="s">
        <v>182</v>
      </c>
      <c r="AU959" s="190" t="s">
        <v>113</v>
      </c>
      <c r="AV959" s="14" t="s">
        <v>85</v>
      </c>
      <c r="AW959" s="14" t="s">
        <v>31</v>
      </c>
      <c r="AX959" s="14" t="s">
        <v>77</v>
      </c>
      <c r="AY959" s="190" t="s">
        <v>174</v>
      </c>
    </row>
    <row r="960" spans="2:51" s="12" customFormat="1">
      <c r="B960" s="174"/>
      <c r="D960" s="175" t="s">
        <v>182</v>
      </c>
      <c r="E960" s="176" t="s">
        <v>1</v>
      </c>
      <c r="F960" s="177" t="s">
        <v>902</v>
      </c>
      <c r="H960" s="178">
        <v>1.2</v>
      </c>
      <c r="I960" s="179"/>
      <c r="L960" s="174"/>
      <c r="M960" s="180"/>
      <c r="T960" s="181"/>
      <c r="AT960" s="176" t="s">
        <v>182</v>
      </c>
      <c r="AU960" s="176" t="s">
        <v>113</v>
      </c>
      <c r="AV960" s="12" t="s">
        <v>113</v>
      </c>
      <c r="AW960" s="12" t="s">
        <v>31</v>
      </c>
      <c r="AX960" s="12" t="s">
        <v>77</v>
      </c>
      <c r="AY960" s="176" t="s">
        <v>174</v>
      </c>
    </row>
    <row r="961" spans="2:51" s="14" customFormat="1">
      <c r="B961" s="189"/>
      <c r="D961" s="175" t="s">
        <v>182</v>
      </c>
      <c r="E961" s="190" t="s">
        <v>1</v>
      </c>
      <c r="F961" s="191" t="s">
        <v>246</v>
      </c>
      <c r="H961" s="190" t="s">
        <v>1</v>
      </c>
      <c r="I961" s="192"/>
      <c r="L961" s="189"/>
      <c r="M961" s="193"/>
      <c r="T961" s="194"/>
      <c r="AT961" s="190" t="s">
        <v>182</v>
      </c>
      <c r="AU961" s="190" t="s">
        <v>113</v>
      </c>
      <c r="AV961" s="14" t="s">
        <v>85</v>
      </c>
      <c r="AW961" s="14" t="s">
        <v>31</v>
      </c>
      <c r="AX961" s="14" t="s">
        <v>77</v>
      </c>
      <c r="AY961" s="190" t="s">
        <v>174</v>
      </c>
    </row>
    <row r="962" spans="2:51" s="14" customFormat="1">
      <c r="B962" s="189"/>
      <c r="D962" s="175" t="s">
        <v>182</v>
      </c>
      <c r="E962" s="190" t="s">
        <v>1</v>
      </c>
      <c r="F962" s="191" t="s">
        <v>229</v>
      </c>
      <c r="H962" s="190" t="s">
        <v>1</v>
      </c>
      <c r="I962" s="192"/>
      <c r="L962" s="189"/>
      <c r="M962" s="193"/>
      <c r="T962" s="194"/>
      <c r="AT962" s="190" t="s">
        <v>182</v>
      </c>
      <c r="AU962" s="190" t="s">
        <v>113</v>
      </c>
      <c r="AV962" s="14" t="s">
        <v>85</v>
      </c>
      <c r="AW962" s="14" t="s">
        <v>31</v>
      </c>
      <c r="AX962" s="14" t="s">
        <v>77</v>
      </c>
      <c r="AY962" s="190" t="s">
        <v>174</v>
      </c>
    </row>
    <row r="963" spans="2:51" s="12" customFormat="1">
      <c r="B963" s="174"/>
      <c r="D963" s="175" t="s">
        <v>182</v>
      </c>
      <c r="E963" s="176" t="s">
        <v>1</v>
      </c>
      <c r="F963" s="177" t="s">
        <v>247</v>
      </c>
      <c r="H963" s="178">
        <v>10.44</v>
      </c>
      <c r="I963" s="179"/>
      <c r="L963" s="174"/>
      <c r="M963" s="180"/>
      <c r="T963" s="181"/>
      <c r="AT963" s="176" t="s">
        <v>182</v>
      </c>
      <c r="AU963" s="176" t="s">
        <v>113</v>
      </c>
      <c r="AV963" s="12" t="s">
        <v>113</v>
      </c>
      <c r="AW963" s="12" t="s">
        <v>31</v>
      </c>
      <c r="AX963" s="12" t="s">
        <v>77</v>
      </c>
      <c r="AY963" s="176" t="s">
        <v>174</v>
      </c>
    </row>
    <row r="964" spans="2:51" s="12" customFormat="1">
      <c r="B964" s="174"/>
      <c r="D964" s="175" t="s">
        <v>182</v>
      </c>
      <c r="E964" s="176" t="s">
        <v>1</v>
      </c>
      <c r="F964" s="177" t="s">
        <v>245</v>
      </c>
      <c r="H964" s="178">
        <v>-1.2</v>
      </c>
      <c r="I964" s="179"/>
      <c r="L964" s="174"/>
      <c r="M964" s="180"/>
      <c r="T964" s="181"/>
      <c r="AT964" s="176" t="s">
        <v>182</v>
      </c>
      <c r="AU964" s="176" t="s">
        <v>113</v>
      </c>
      <c r="AV964" s="12" t="s">
        <v>113</v>
      </c>
      <c r="AW964" s="12" t="s">
        <v>31</v>
      </c>
      <c r="AX964" s="12" t="s">
        <v>77</v>
      </c>
      <c r="AY964" s="176" t="s">
        <v>174</v>
      </c>
    </row>
    <row r="965" spans="2:51" s="14" customFormat="1">
      <c r="B965" s="189"/>
      <c r="D965" s="175" t="s">
        <v>182</v>
      </c>
      <c r="E965" s="190" t="s">
        <v>1</v>
      </c>
      <c r="F965" s="191" t="s">
        <v>873</v>
      </c>
      <c r="H965" s="190" t="s">
        <v>1</v>
      </c>
      <c r="I965" s="192"/>
      <c r="L965" s="189"/>
      <c r="M965" s="193"/>
      <c r="T965" s="194"/>
      <c r="AT965" s="190" t="s">
        <v>182</v>
      </c>
      <c r="AU965" s="190" t="s">
        <v>113</v>
      </c>
      <c r="AV965" s="14" t="s">
        <v>85</v>
      </c>
      <c r="AW965" s="14" t="s">
        <v>31</v>
      </c>
      <c r="AX965" s="14" t="s">
        <v>77</v>
      </c>
      <c r="AY965" s="190" t="s">
        <v>174</v>
      </c>
    </row>
    <row r="966" spans="2:51" s="12" customFormat="1">
      <c r="B966" s="174"/>
      <c r="D966" s="175" t="s">
        <v>182</v>
      </c>
      <c r="E966" s="176" t="s">
        <v>1</v>
      </c>
      <c r="F966" s="177" t="s">
        <v>901</v>
      </c>
      <c r="H966" s="178">
        <v>3.3</v>
      </c>
      <c r="I966" s="179"/>
      <c r="L966" s="174"/>
      <c r="M966" s="180"/>
      <c r="T966" s="181"/>
      <c r="AT966" s="176" t="s">
        <v>182</v>
      </c>
      <c r="AU966" s="176" t="s">
        <v>113</v>
      </c>
      <c r="AV966" s="12" t="s">
        <v>113</v>
      </c>
      <c r="AW966" s="12" t="s">
        <v>31</v>
      </c>
      <c r="AX966" s="12" t="s">
        <v>77</v>
      </c>
      <c r="AY966" s="176" t="s">
        <v>174</v>
      </c>
    </row>
    <row r="967" spans="2:51" s="14" customFormat="1">
      <c r="B967" s="189"/>
      <c r="D967" s="175" t="s">
        <v>182</v>
      </c>
      <c r="E967" s="190" t="s">
        <v>1</v>
      </c>
      <c r="F967" s="191" t="s">
        <v>248</v>
      </c>
      <c r="H967" s="190" t="s">
        <v>1</v>
      </c>
      <c r="I967" s="192"/>
      <c r="L967" s="189"/>
      <c r="M967" s="193"/>
      <c r="T967" s="194"/>
      <c r="AT967" s="190" t="s">
        <v>182</v>
      </c>
      <c r="AU967" s="190" t="s">
        <v>113</v>
      </c>
      <c r="AV967" s="14" t="s">
        <v>85</v>
      </c>
      <c r="AW967" s="14" t="s">
        <v>31</v>
      </c>
      <c r="AX967" s="14" t="s">
        <v>77</v>
      </c>
      <c r="AY967" s="190" t="s">
        <v>174</v>
      </c>
    </row>
    <row r="968" spans="2:51" s="14" customFormat="1">
      <c r="B968" s="189"/>
      <c r="D968" s="175" t="s">
        <v>182</v>
      </c>
      <c r="E968" s="190" t="s">
        <v>1</v>
      </c>
      <c r="F968" s="191" t="s">
        <v>229</v>
      </c>
      <c r="H968" s="190" t="s">
        <v>1</v>
      </c>
      <c r="I968" s="192"/>
      <c r="L968" s="189"/>
      <c r="M968" s="193"/>
      <c r="T968" s="194"/>
      <c r="AT968" s="190" t="s">
        <v>182</v>
      </c>
      <c r="AU968" s="190" t="s">
        <v>113</v>
      </c>
      <c r="AV968" s="14" t="s">
        <v>85</v>
      </c>
      <c r="AW968" s="14" t="s">
        <v>31</v>
      </c>
      <c r="AX968" s="14" t="s">
        <v>77</v>
      </c>
      <c r="AY968" s="190" t="s">
        <v>174</v>
      </c>
    </row>
    <row r="969" spans="2:51" s="12" customFormat="1">
      <c r="B969" s="174"/>
      <c r="D969" s="175" t="s">
        <v>182</v>
      </c>
      <c r="E969" s="176" t="s">
        <v>1</v>
      </c>
      <c r="F969" s="177" t="s">
        <v>249</v>
      </c>
      <c r="H969" s="178">
        <v>11.897</v>
      </c>
      <c r="I969" s="179"/>
      <c r="L969" s="174"/>
      <c r="M969" s="180"/>
      <c r="T969" s="181"/>
      <c r="AT969" s="176" t="s">
        <v>182</v>
      </c>
      <c r="AU969" s="176" t="s">
        <v>113</v>
      </c>
      <c r="AV969" s="12" t="s">
        <v>113</v>
      </c>
      <c r="AW969" s="12" t="s">
        <v>31</v>
      </c>
      <c r="AX969" s="12" t="s">
        <v>77</v>
      </c>
      <c r="AY969" s="176" t="s">
        <v>174</v>
      </c>
    </row>
    <row r="970" spans="2:51" s="12" customFormat="1">
      <c r="B970" s="174"/>
      <c r="D970" s="175" t="s">
        <v>182</v>
      </c>
      <c r="E970" s="176" t="s">
        <v>1</v>
      </c>
      <c r="F970" s="177" t="s">
        <v>234</v>
      </c>
      <c r="H970" s="178">
        <v>-1.2</v>
      </c>
      <c r="I970" s="179"/>
      <c r="L970" s="174"/>
      <c r="M970" s="180"/>
      <c r="T970" s="181"/>
      <c r="AT970" s="176" t="s">
        <v>182</v>
      </c>
      <c r="AU970" s="176" t="s">
        <v>113</v>
      </c>
      <c r="AV970" s="12" t="s">
        <v>113</v>
      </c>
      <c r="AW970" s="12" t="s">
        <v>31</v>
      </c>
      <c r="AX970" s="12" t="s">
        <v>77</v>
      </c>
      <c r="AY970" s="176" t="s">
        <v>174</v>
      </c>
    </row>
    <row r="971" spans="2:51" s="12" customFormat="1">
      <c r="B971" s="174"/>
      <c r="D971" s="175" t="s">
        <v>182</v>
      </c>
      <c r="E971" s="176" t="s">
        <v>1</v>
      </c>
      <c r="F971" s="177" t="s">
        <v>250</v>
      </c>
      <c r="H971" s="178">
        <v>-0.54</v>
      </c>
      <c r="I971" s="179"/>
      <c r="L971" s="174"/>
      <c r="M971" s="180"/>
      <c r="T971" s="181"/>
      <c r="AT971" s="176" t="s">
        <v>182</v>
      </c>
      <c r="AU971" s="176" t="s">
        <v>113</v>
      </c>
      <c r="AV971" s="12" t="s">
        <v>113</v>
      </c>
      <c r="AW971" s="12" t="s">
        <v>31</v>
      </c>
      <c r="AX971" s="12" t="s">
        <v>77</v>
      </c>
      <c r="AY971" s="176" t="s">
        <v>174</v>
      </c>
    </row>
    <row r="972" spans="2:51" s="12" customFormat="1">
      <c r="B972" s="174"/>
      <c r="D972" s="175" t="s">
        <v>182</v>
      </c>
      <c r="E972" s="176" t="s">
        <v>1</v>
      </c>
      <c r="F972" s="177" t="s">
        <v>251</v>
      </c>
      <c r="H972" s="178">
        <v>-0.84</v>
      </c>
      <c r="I972" s="179"/>
      <c r="L972" s="174"/>
      <c r="M972" s="180"/>
      <c r="T972" s="181"/>
      <c r="AT972" s="176" t="s">
        <v>182</v>
      </c>
      <c r="AU972" s="176" t="s">
        <v>113</v>
      </c>
      <c r="AV972" s="12" t="s">
        <v>113</v>
      </c>
      <c r="AW972" s="12" t="s">
        <v>31</v>
      </c>
      <c r="AX972" s="12" t="s">
        <v>77</v>
      </c>
      <c r="AY972" s="176" t="s">
        <v>174</v>
      </c>
    </row>
    <row r="973" spans="2:51" s="12" customFormat="1">
      <c r="B973" s="174"/>
      <c r="D973" s="175" t="s">
        <v>182</v>
      </c>
      <c r="E973" s="176" t="s">
        <v>1</v>
      </c>
      <c r="F973" s="177" t="s">
        <v>252</v>
      </c>
      <c r="H973" s="178">
        <v>0.14000000000000001</v>
      </c>
      <c r="I973" s="179"/>
      <c r="L973" s="174"/>
      <c r="M973" s="180"/>
      <c r="T973" s="181"/>
      <c r="AT973" s="176" t="s">
        <v>182</v>
      </c>
      <c r="AU973" s="176" t="s">
        <v>113</v>
      </c>
      <c r="AV973" s="12" t="s">
        <v>113</v>
      </c>
      <c r="AW973" s="12" t="s">
        <v>31</v>
      </c>
      <c r="AX973" s="12" t="s">
        <v>77</v>
      </c>
      <c r="AY973" s="176" t="s">
        <v>174</v>
      </c>
    </row>
    <row r="974" spans="2:51" s="14" customFormat="1">
      <c r="B974" s="189"/>
      <c r="D974" s="175" t="s">
        <v>182</v>
      </c>
      <c r="E974" s="190" t="s">
        <v>1</v>
      </c>
      <c r="F974" s="191" t="s">
        <v>876</v>
      </c>
      <c r="H974" s="190" t="s">
        <v>1</v>
      </c>
      <c r="I974" s="192"/>
      <c r="L974" s="189"/>
      <c r="M974" s="193"/>
      <c r="T974" s="194"/>
      <c r="AT974" s="190" t="s">
        <v>182</v>
      </c>
      <c r="AU974" s="190" t="s">
        <v>113</v>
      </c>
      <c r="AV974" s="14" t="s">
        <v>85</v>
      </c>
      <c r="AW974" s="14" t="s">
        <v>31</v>
      </c>
      <c r="AX974" s="14" t="s">
        <v>77</v>
      </c>
      <c r="AY974" s="190" t="s">
        <v>174</v>
      </c>
    </row>
    <row r="975" spans="2:51" s="12" customFormat="1">
      <c r="B975" s="174"/>
      <c r="D975" s="175" t="s">
        <v>182</v>
      </c>
      <c r="E975" s="176" t="s">
        <v>1</v>
      </c>
      <c r="F975" s="177" t="s">
        <v>903</v>
      </c>
      <c r="H975" s="178">
        <v>0.54</v>
      </c>
      <c r="I975" s="179"/>
      <c r="L975" s="174"/>
      <c r="M975" s="180"/>
      <c r="T975" s="181"/>
      <c r="AT975" s="176" t="s">
        <v>182</v>
      </c>
      <c r="AU975" s="176" t="s">
        <v>113</v>
      </c>
      <c r="AV975" s="12" t="s">
        <v>113</v>
      </c>
      <c r="AW975" s="12" t="s">
        <v>31</v>
      </c>
      <c r="AX975" s="12" t="s">
        <v>77</v>
      </c>
      <c r="AY975" s="176" t="s">
        <v>174</v>
      </c>
    </row>
    <row r="976" spans="2:51" s="14" customFormat="1">
      <c r="B976" s="189"/>
      <c r="D976" s="175" t="s">
        <v>182</v>
      </c>
      <c r="E976" s="190" t="s">
        <v>1</v>
      </c>
      <c r="F976" s="191" t="s">
        <v>873</v>
      </c>
      <c r="H976" s="190" t="s">
        <v>1</v>
      </c>
      <c r="I976" s="192"/>
      <c r="L976" s="189"/>
      <c r="M976" s="193"/>
      <c r="T976" s="194"/>
      <c r="AT976" s="190" t="s">
        <v>182</v>
      </c>
      <c r="AU976" s="190" t="s">
        <v>113</v>
      </c>
      <c r="AV976" s="14" t="s">
        <v>85</v>
      </c>
      <c r="AW976" s="14" t="s">
        <v>31</v>
      </c>
      <c r="AX976" s="14" t="s">
        <v>77</v>
      </c>
      <c r="AY976" s="190" t="s">
        <v>174</v>
      </c>
    </row>
    <row r="977" spans="2:51" s="12" customFormat="1">
      <c r="B977" s="174"/>
      <c r="D977" s="175" t="s">
        <v>182</v>
      </c>
      <c r="E977" s="176" t="s">
        <v>1</v>
      </c>
      <c r="F977" s="177" t="s">
        <v>904</v>
      </c>
      <c r="H977" s="178">
        <v>11.135</v>
      </c>
      <c r="I977" s="179"/>
      <c r="L977" s="174"/>
      <c r="M977" s="180"/>
      <c r="T977" s="181"/>
      <c r="AT977" s="176" t="s">
        <v>182</v>
      </c>
      <c r="AU977" s="176" t="s">
        <v>113</v>
      </c>
      <c r="AV977" s="12" t="s">
        <v>113</v>
      </c>
      <c r="AW977" s="12" t="s">
        <v>31</v>
      </c>
      <c r="AX977" s="12" t="s">
        <v>77</v>
      </c>
      <c r="AY977" s="176" t="s">
        <v>174</v>
      </c>
    </row>
    <row r="978" spans="2:51" s="12" customFormat="1">
      <c r="B978" s="174"/>
      <c r="D978" s="175" t="s">
        <v>182</v>
      </c>
      <c r="E978" s="176" t="s">
        <v>1</v>
      </c>
      <c r="F978" s="177" t="s">
        <v>905</v>
      </c>
      <c r="H978" s="178">
        <v>-6.2290000000000001</v>
      </c>
      <c r="I978" s="179"/>
      <c r="L978" s="174"/>
      <c r="M978" s="180"/>
      <c r="T978" s="181"/>
      <c r="AT978" s="176" t="s">
        <v>182</v>
      </c>
      <c r="AU978" s="176" t="s">
        <v>113</v>
      </c>
      <c r="AV978" s="12" t="s">
        <v>113</v>
      </c>
      <c r="AW978" s="12" t="s">
        <v>31</v>
      </c>
      <c r="AX978" s="12" t="s">
        <v>77</v>
      </c>
      <c r="AY978" s="176" t="s">
        <v>174</v>
      </c>
    </row>
    <row r="979" spans="2:51" s="14" customFormat="1">
      <c r="B979" s="189"/>
      <c r="D979" s="175" t="s">
        <v>182</v>
      </c>
      <c r="E979" s="190" t="s">
        <v>1</v>
      </c>
      <c r="F979" s="191" t="s">
        <v>253</v>
      </c>
      <c r="H979" s="190" t="s">
        <v>1</v>
      </c>
      <c r="I979" s="192"/>
      <c r="L979" s="189"/>
      <c r="M979" s="193"/>
      <c r="T979" s="194"/>
      <c r="AT979" s="190" t="s">
        <v>182</v>
      </c>
      <c r="AU979" s="190" t="s">
        <v>113</v>
      </c>
      <c r="AV979" s="14" t="s">
        <v>85</v>
      </c>
      <c r="AW979" s="14" t="s">
        <v>31</v>
      </c>
      <c r="AX979" s="14" t="s">
        <v>77</v>
      </c>
      <c r="AY979" s="190" t="s">
        <v>174</v>
      </c>
    </row>
    <row r="980" spans="2:51" s="14" customFormat="1">
      <c r="B980" s="189"/>
      <c r="D980" s="175" t="s">
        <v>182</v>
      </c>
      <c r="E980" s="190" t="s">
        <v>1</v>
      </c>
      <c r="F980" s="191" t="s">
        <v>229</v>
      </c>
      <c r="H980" s="190" t="s">
        <v>1</v>
      </c>
      <c r="I980" s="192"/>
      <c r="L980" s="189"/>
      <c r="M980" s="193"/>
      <c r="T980" s="194"/>
      <c r="AT980" s="190" t="s">
        <v>182</v>
      </c>
      <c r="AU980" s="190" t="s">
        <v>113</v>
      </c>
      <c r="AV980" s="14" t="s">
        <v>85</v>
      </c>
      <c r="AW980" s="14" t="s">
        <v>31</v>
      </c>
      <c r="AX980" s="14" t="s">
        <v>77</v>
      </c>
      <c r="AY980" s="190" t="s">
        <v>174</v>
      </c>
    </row>
    <row r="981" spans="2:51" s="12" customFormat="1">
      <c r="B981" s="174"/>
      <c r="D981" s="175" t="s">
        <v>182</v>
      </c>
      <c r="E981" s="176" t="s">
        <v>1</v>
      </c>
      <c r="F981" s="177" t="s">
        <v>254</v>
      </c>
      <c r="H981" s="178">
        <v>10.525</v>
      </c>
      <c r="I981" s="179"/>
      <c r="L981" s="174"/>
      <c r="M981" s="180"/>
      <c r="T981" s="181"/>
      <c r="AT981" s="176" t="s">
        <v>182</v>
      </c>
      <c r="AU981" s="176" t="s">
        <v>113</v>
      </c>
      <c r="AV981" s="12" t="s">
        <v>113</v>
      </c>
      <c r="AW981" s="12" t="s">
        <v>31</v>
      </c>
      <c r="AX981" s="12" t="s">
        <v>77</v>
      </c>
      <c r="AY981" s="176" t="s">
        <v>174</v>
      </c>
    </row>
    <row r="982" spans="2:51" s="12" customFormat="1">
      <c r="B982" s="174"/>
      <c r="D982" s="175" t="s">
        <v>182</v>
      </c>
      <c r="E982" s="176" t="s">
        <v>1</v>
      </c>
      <c r="F982" s="177" t="s">
        <v>255</v>
      </c>
      <c r="H982" s="178">
        <v>-0.84</v>
      </c>
      <c r="I982" s="179"/>
      <c r="L982" s="174"/>
      <c r="M982" s="180"/>
      <c r="T982" s="181"/>
      <c r="AT982" s="176" t="s">
        <v>182</v>
      </c>
      <c r="AU982" s="176" t="s">
        <v>113</v>
      </c>
      <c r="AV982" s="12" t="s">
        <v>113</v>
      </c>
      <c r="AW982" s="12" t="s">
        <v>31</v>
      </c>
      <c r="AX982" s="12" t="s">
        <v>77</v>
      </c>
      <c r="AY982" s="176" t="s">
        <v>174</v>
      </c>
    </row>
    <row r="983" spans="2:51" s="12" customFormat="1">
      <c r="B983" s="174"/>
      <c r="D983" s="175" t="s">
        <v>182</v>
      </c>
      <c r="E983" s="176" t="s">
        <v>1</v>
      </c>
      <c r="F983" s="177" t="s">
        <v>252</v>
      </c>
      <c r="H983" s="178">
        <v>0.14000000000000001</v>
      </c>
      <c r="I983" s="179"/>
      <c r="L983" s="174"/>
      <c r="M983" s="180"/>
      <c r="T983" s="181"/>
      <c r="AT983" s="176" t="s">
        <v>182</v>
      </c>
      <c r="AU983" s="176" t="s">
        <v>113</v>
      </c>
      <c r="AV983" s="12" t="s">
        <v>113</v>
      </c>
      <c r="AW983" s="12" t="s">
        <v>31</v>
      </c>
      <c r="AX983" s="12" t="s">
        <v>77</v>
      </c>
      <c r="AY983" s="176" t="s">
        <v>174</v>
      </c>
    </row>
    <row r="984" spans="2:51" s="14" customFormat="1">
      <c r="B984" s="189"/>
      <c r="D984" s="175" t="s">
        <v>182</v>
      </c>
      <c r="E984" s="190" t="s">
        <v>1</v>
      </c>
      <c r="F984" s="191" t="s">
        <v>873</v>
      </c>
      <c r="H984" s="190" t="s">
        <v>1</v>
      </c>
      <c r="I984" s="192"/>
      <c r="L984" s="189"/>
      <c r="M984" s="193"/>
      <c r="T984" s="194"/>
      <c r="AT984" s="190" t="s">
        <v>182</v>
      </c>
      <c r="AU984" s="190" t="s">
        <v>113</v>
      </c>
      <c r="AV984" s="14" t="s">
        <v>85</v>
      </c>
      <c r="AW984" s="14" t="s">
        <v>31</v>
      </c>
      <c r="AX984" s="14" t="s">
        <v>77</v>
      </c>
      <c r="AY984" s="190" t="s">
        <v>174</v>
      </c>
    </row>
    <row r="985" spans="2:51" s="12" customFormat="1">
      <c r="B985" s="174"/>
      <c r="D985" s="175" t="s">
        <v>182</v>
      </c>
      <c r="E985" s="176" t="s">
        <v>1</v>
      </c>
      <c r="F985" s="177" t="s">
        <v>906</v>
      </c>
      <c r="H985" s="178">
        <v>10.061999999999999</v>
      </c>
      <c r="I985" s="179"/>
      <c r="L985" s="174"/>
      <c r="M985" s="180"/>
      <c r="T985" s="181"/>
      <c r="AT985" s="176" t="s">
        <v>182</v>
      </c>
      <c r="AU985" s="176" t="s">
        <v>113</v>
      </c>
      <c r="AV985" s="12" t="s">
        <v>113</v>
      </c>
      <c r="AW985" s="12" t="s">
        <v>31</v>
      </c>
      <c r="AX985" s="12" t="s">
        <v>77</v>
      </c>
      <c r="AY985" s="176" t="s">
        <v>174</v>
      </c>
    </row>
    <row r="986" spans="2:51" s="12" customFormat="1">
      <c r="B986" s="174"/>
      <c r="D986" s="175" t="s">
        <v>182</v>
      </c>
      <c r="E986" s="176" t="s">
        <v>1</v>
      </c>
      <c r="F986" s="177" t="s">
        <v>907</v>
      </c>
      <c r="H986" s="178">
        <v>-11.831</v>
      </c>
      <c r="I986" s="179"/>
      <c r="L986" s="174"/>
      <c r="M986" s="180"/>
      <c r="T986" s="181"/>
      <c r="AT986" s="176" t="s">
        <v>182</v>
      </c>
      <c r="AU986" s="176" t="s">
        <v>113</v>
      </c>
      <c r="AV986" s="12" t="s">
        <v>113</v>
      </c>
      <c r="AW986" s="12" t="s">
        <v>31</v>
      </c>
      <c r="AX986" s="12" t="s">
        <v>77</v>
      </c>
      <c r="AY986" s="176" t="s">
        <v>174</v>
      </c>
    </row>
    <row r="987" spans="2:51" s="14" customFormat="1">
      <c r="B987" s="189"/>
      <c r="D987" s="175" t="s">
        <v>182</v>
      </c>
      <c r="E987" s="190" t="s">
        <v>1</v>
      </c>
      <c r="F987" s="191" t="s">
        <v>256</v>
      </c>
      <c r="H987" s="190" t="s">
        <v>1</v>
      </c>
      <c r="I987" s="192"/>
      <c r="L987" s="189"/>
      <c r="M987" s="193"/>
      <c r="T987" s="194"/>
      <c r="AT987" s="190" t="s">
        <v>182</v>
      </c>
      <c r="AU987" s="190" t="s">
        <v>113</v>
      </c>
      <c r="AV987" s="14" t="s">
        <v>85</v>
      </c>
      <c r="AW987" s="14" t="s">
        <v>31</v>
      </c>
      <c r="AX987" s="14" t="s">
        <v>77</v>
      </c>
      <c r="AY987" s="190" t="s">
        <v>174</v>
      </c>
    </row>
    <row r="988" spans="2:51" s="14" customFormat="1">
      <c r="B988" s="189"/>
      <c r="D988" s="175" t="s">
        <v>182</v>
      </c>
      <c r="E988" s="190" t="s">
        <v>1</v>
      </c>
      <c r="F988" s="191" t="s">
        <v>229</v>
      </c>
      <c r="H988" s="190" t="s">
        <v>1</v>
      </c>
      <c r="I988" s="192"/>
      <c r="L988" s="189"/>
      <c r="M988" s="193"/>
      <c r="T988" s="194"/>
      <c r="AT988" s="190" t="s">
        <v>182</v>
      </c>
      <c r="AU988" s="190" t="s">
        <v>113</v>
      </c>
      <c r="AV988" s="14" t="s">
        <v>85</v>
      </c>
      <c r="AW988" s="14" t="s">
        <v>31</v>
      </c>
      <c r="AX988" s="14" t="s">
        <v>77</v>
      </c>
      <c r="AY988" s="190" t="s">
        <v>174</v>
      </c>
    </row>
    <row r="989" spans="2:51" s="12" customFormat="1">
      <c r="B989" s="174"/>
      <c r="D989" s="175" t="s">
        <v>182</v>
      </c>
      <c r="E989" s="176" t="s">
        <v>1</v>
      </c>
      <c r="F989" s="177" t="s">
        <v>257</v>
      </c>
      <c r="H989" s="178">
        <v>21.257000000000001</v>
      </c>
      <c r="I989" s="179"/>
      <c r="L989" s="174"/>
      <c r="M989" s="180"/>
      <c r="T989" s="181"/>
      <c r="AT989" s="176" t="s">
        <v>182</v>
      </c>
      <c r="AU989" s="176" t="s">
        <v>113</v>
      </c>
      <c r="AV989" s="12" t="s">
        <v>113</v>
      </c>
      <c r="AW989" s="12" t="s">
        <v>31</v>
      </c>
      <c r="AX989" s="12" t="s">
        <v>77</v>
      </c>
      <c r="AY989" s="176" t="s">
        <v>174</v>
      </c>
    </row>
    <row r="990" spans="2:51" s="12" customFormat="1">
      <c r="B990" s="174"/>
      <c r="D990" s="175" t="s">
        <v>182</v>
      </c>
      <c r="E990" s="176" t="s">
        <v>1</v>
      </c>
      <c r="F990" s="177" t="s">
        <v>258</v>
      </c>
      <c r="H990" s="178">
        <v>-4.5599999999999996</v>
      </c>
      <c r="I990" s="179"/>
      <c r="L990" s="174"/>
      <c r="M990" s="180"/>
      <c r="T990" s="181"/>
      <c r="AT990" s="176" t="s">
        <v>182</v>
      </c>
      <c r="AU990" s="176" t="s">
        <v>113</v>
      </c>
      <c r="AV990" s="12" t="s">
        <v>113</v>
      </c>
      <c r="AW990" s="12" t="s">
        <v>31</v>
      </c>
      <c r="AX990" s="12" t="s">
        <v>77</v>
      </c>
      <c r="AY990" s="176" t="s">
        <v>174</v>
      </c>
    </row>
    <row r="991" spans="2:51" s="12" customFormat="1">
      <c r="B991" s="174"/>
      <c r="D991" s="175" t="s">
        <v>182</v>
      </c>
      <c r="E991" s="176" t="s">
        <v>1</v>
      </c>
      <c r="F991" s="177" t="s">
        <v>259</v>
      </c>
      <c r="H991" s="178">
        <v>-1.32</v>
      </c>
      <c r="I991" s="179"/>
      <c r="L991" s="174"/>
      <c r="M991" s="180"/>
      <c r="T991" s="181"/>
      <c r="AT991" s="176" t="s">
        <v>182</v>
      </c>
      <c r="AU991" s="176" t="s">
        <v>113</v>
      </c>
      <c r="AV991" s="12" t="s">
        <v>113</v>
      </c>
      <c r="AW991" s="12" t="s">
        <v>31</v>
      </c>
      <c r="AX991" s="12" t="s">
        <v>77</v>
      </c>
      <c r="AY991" s="176" t="s">
        <v>174</v>
      </c>
    </row>
    <row r="992" spans="2:51" s="12" customFormat="1">
      <c r="B992" s="174"/>
      <c r="D992" s="175" t="s">
        <v>182</v>
      </c>
      <c r="E992" s="176" t="s">
        <v>1</v>
      </c>
      <c r="F992" s="177" t="s">
        <v>260</v>
      </c>
      <c r="H992" s="178">
        <v>-1.2</v>
      </c>
      <c r="I992" s="179"/>
      <c r="L992" s="174"/>
      <c r="M992" s="180"/>
      <c r="T992" s="181"/>
      <c r="AT992" s="176" t="s">
        <v>182</v>
      </c>
      <c r="AU992" s="176" t="s">
        <v>113</v>
      </c>
      <c r="AV992" s="12" t="s">
        <v>113</v>
      </c>
      <c r="AW992" s="12" t="s">
        <v>31</v>
      </c>
      <c r="AX992" s="12" t="s">
        <v>77</v>
      </c>
      <c r="AY992" s="176" t="s">
        <v>174</v>
      </c>
    </row>
    <row r="993" spans="2:51" s="14" customFormat="1">
      <c r="B993" s="189"/>
      <c r="D993" s="175" t="s">
        <v>182</v>
      </c>
      <c r="E993" s="190" t="s">
        <v>1</v>
      </c>
      <c r="F993" s="191" t="s">
        <v>876</v>
      </c>
      <c r="H993" s="190" t="s">
        <v>1</v>
      </c>
      <c r="I993" s="192"/>
      <c r="L993" s="189"/>
      <c r="M993" s="193"/>
      <c r="T993" s="194"/>
      <c r="AT993" s="190" t="s">
        <v>182</v>
      </c>
      <c r="AU993" s="190" t="s">
        <v>113</v>
      </c>
      <c r="AV993" s="14" t="s">
        <v>85</v>
      </c>
      <c r="AW993" s="14" t="s">
        <v>31</v>
      </c>
      <c r="AX993" s="14" t="s">
        <v>77</v>
      </c>
      <c r="AY993" s="190" t="s">
        <v>174</v>
      </c>
    </row>
    <row r="994" spans="2:51" s="12" customFormat="1">
      <c r="B994" s="174"/>
      <c r="D994" s="175" t="s">
        <v>182</v>
      </c>
      <c r="E994" s="176" t="s">
        <v>1</v>
      </c>
      <c r="F994" s="177" t="s">
        <v>908</v>
      </c>
      <c r="H994" s="178">
        <v>1.2</v>
      </c>
      <c r="I994" s="179"/>
      <c r="L994" s="174"/>
      <c r="M994" s="180"/>
      <c r="T994" s="181"/>
      <c r="AT994" s="176" t="s">
        <v>182</v>
      </c>
      <c r="AU994" s="176" t="s">
        <v>113</v>
      </c>
      <c r="AV994" s="12" t="s">
        <v>113</v>
      </c>
      <c r="AW994" s="12" t="s">
        <v>31</v>
      </c>
      <c r="AX994" s="12" t="s">
        <v>77</v>
      </c>
      <c r="AY994" s="176" t="s">
        <v>174</v>
      </c>
    </row>
    <row r="995" spans="2:51" s="14" customFormat="1">
      <c r="B995" s="189"/>
      <c r="D995" s="175" t="s">
        <v>182</v>
      </c>
      <c r="E995" s="190" t="s">
        <v>1</v>
      </c>
      <c r="F995" s="191" t="s">
        <v>261</v>
      </c>
      <c r="H995" s="190" t="s">
        <v>1</v>
      </c>
      <c r="I995" s="192"/>
      <c r="L995" s="189"/>
      <c r="M995" s="193"/>
      <c r="T995" s="194"/>
      <c r="AT995" s="190" t="s">
        <v>182</v>
      </c>
      <c r="AU995" s="190" t="s">
        <v>113</v>
      </c>
      <c r="AV995" s="14" t="s">
        <v>85</v>
      </c>
      <c r="AW995" s="14" t="s">
        <v>31</v>
      </c>
      <c r="AX995" s="14" t="s">
        <v>77</v>
      </c>
      <c r="AY995" s="190" t="s">
        <v>174</v>
      </c>
    </row>
    <row r="996" spans="2:51" s="14" customFormat="1">
      <c r="B996" s="189"/>
      <c r="D996" s="175" t="s">
        <v>182</v>
      </c>
      <c r="E996" s="190" t="s">
        <v>1</v>
      </c>
      <c r="F996" s="191" t="s">
        <v>229</v>
      </c>
      <c r="H996" s="190" t="s">
        <v>1</v>
      </c>
      <c r="I996" s="192"/>
      <c r="L996" s="189"/>
      <c r="M996" s="193"/>
      <c r="T996" s="194"/>
      <c r="AT996" s="190" t="s">
        <v>182</v>
      </c>
      <c r="AU996" s="190" t="s">
        <v>113</v>
      </c>
      <c r="AV996" s="14" t="s">
        <v>85</v>
      </c>
      <c r="AW996" s="14" t="s">
        <v>31</v>
      </c>
      <c r="AX996" s="14" t="s">
        <v>77</v>
      </c>
      <c r="AY996" s="190" t="s">
        <v>174</v>
      </c>
    </row>
    <row r="997" spans="2:51" s="12" customFormat="1">
      <c r="B997" s="174"/>
      <c r="D997" s="175" t="s">
        <v>182</v>
      </c>
      <c r="E997" s="176" t="s">
        <v>1</v>
      </c>
      <c r="F997" s="177" t="s">
        <v>262</v>
      </c>
      <c r="H997" s="178">
        <v>15.468</v>
      </c>
      <c r="I997" s="179"/>
      <c r="L997" s="174"/>
      <c r="M997" s="180"/>
      <c r="T997" s="181"/>
      <c r="AT997" s="176" t="s">
        <v>182</v>
      </c>
      <c r="AU997" s="176" t="s">
        <v>113</v>
      </c>
      <c r="AV997" s="12" t="s">
        <v>113</v>
      </c>
      <c r="AW997" s="12" t="s">
        <v>31</v>
      </c>
      <c r="AX997" s="12" t="s">
        <v>77</v>
      </c>
      <c r="AY997" s="176" t="s">
        <v>174</v>
      </c>
    </row>
    <row r="998" spans="2:51" s="12" customFormat="1">
      <c r="B998" s="174"/>
      <c r="D998" s="175" t="s">
        <v>182</v>
      </c>
      <c r="E998" s="176" t="s">
        <v>1</v>
      </c>
      <c r="F998" s="177" t="s">
        <v>238</v>
      </c>
      <c r="H998" s="178">
        <v>-1.08</v>
      </c>
      <c r="I998" s="179"/>
      <c r="L998" s="174"/>
      <c r="M998" s="180"/>
      <c r="T998" s="181"/>
      <c r="AT998" s="176" t="s">
        <v>182</v>
      </c>
      <c r="AU998" s="176" t="s">
        <v>113</v>
      </c>
      <c r="AV998" s="12" t="s">
        <v>113</v>
      </c>
      <c r="AW998" s="12" t="s">
        <v>31</v>
      </c>
      <c r="AX998" s="12" t="s">
        <v>77</v>
      </c>
      <c r="AY998" s="176" t="s">
        <v>174</v>
      </c>
    </row>
    <row r="999" spans="2:51" s="14" customFormat="1">
      <c r="B999" s="189"/>
      <c r="D999" s="175" t="s">
        <v>182</v>
      </c>
      <c r="E999" s="190" t="s">
        <v>1</v>
      </c>
      <c r="F999" s="191" t="s">
        <v>263</v>
      </c>
      <c r="H999" s="190" t="s">
        <v>1</v>
      </c>
      <c r="I999" s="192"/>
      <c r="L999" s="189"/>
      <c r="M999" s="193"/>
      <c r="T999" s="194"/>
      <c r="AT999" s="190" t="s">
        <v>182</v>
      </c>
      <c r="AU999" s="190" t="s">
        <v>113</v>
      </c>
      <c r="AV999" s="14" t="s">
        <v>85</v>
      </c>
      <c r="AW999" s="14" t="s">
        <v>31</v>
      </c>
      <c r="AX999" s="14" t="s">
        <v>77</v>
      </c>
      <c r="AY999" s="190" t="s">
        <v>174</v>
      </c>
    </row>
    <row r="1000" spans="2:51" s="14" customFormat="1">
      <c r="B1000" s="189"/>
      <c r="D1000" s="175" t="s">
        <v>182</v>
      </c>
      <c r="E1000" s="190" t="s">
        <v>1</v>
      </c>
      <c r="F1000" s="191" t="s">
        <v>229</v>
      </c>
      <c r="H1000" s="190" t="s">
        <v>1</v>
      </c>
      <c r="I1000" s="192"/>
      <c r="L1000" s="189"/>
      <c r="M1000" s="193"/>
      <c r="T1000" s="194"/>
      <c r="AT1000" s="190" t="s">
        <v>182</v>
      </c>
      <c r="AU1000" s="190" t="s">
        <v>113</v>
      </c>
      <c r="AV1000" s="14" t="s">
        <v>85</v>
      </c>
      <c r="AW1000" s="14" t="s">
        <v>31</v>
      </c>
      <c r="AX1000" s="14" t="s">
        <v>77</v>
      </c>
      <c r="AY1000" s="190" t="s">
        <v>174</v>
      </c>
    </row>
    <row r="1001" spans="2:51" s="12" customFormat="1">
      <c r="B1001" s="174"/>
      <c r="D1001" s="175" t="s">
        <v>182</v>
      </c>
      <c r="E1001" s="176" t="s">
        <v>1</v>
      </c>
      <c r="F1001" s="177" t="s">
        <v>264</v>
      </c>
      <c r="H1001" s="178">
        <v>16.53</v>
      </c>
      <c r="I1001" s="179"/>
      <c r="L1001" s="174"/>
      <c r="M1001" s="180"/>
      <c r="T1001" s="181"/>
      <c r="AT1001" s="176" t="s">
        <v>182</v>
      </c>
      <c r="AU1001" s="176" t="s">
        <v>113</v>
      </c>
      <c r="AV1001" s="12" t="s">
        <v>113</v>
      </c>
      <c r="AW1001" s="12" t="s">
        <v>31</v>
      </c>
      <c r="AX1001" s="12" t="s">
        <v>77</v>
      </c>
      <c r="AY1001" s="176" t="s">
        <v>174</v>
      </c>
    </row>
    <row r="1002" spans="2:51" s="12" customFormat="1">
      <c r="B1002" s="174"/>
      <c r="D1002" s="175" t="s">
        <v>182</v>
      </c>
      <c r="E1002" s="176" t="s">
        <v>1</v>
      </c>
      <c r="F1002" s="177" t="s">
        <v>265</v>
      </c>
      <c r="H1002" s="178">
        <v>-1.32</v>
      </c>
      <c r="I1002" s="179"/>
      <c r="L1002" s="174"/>
      <c r="M1002" s="180"/>
      <c r="T1002" s="181"/>
      <c r="AT1002" s="176" t="s">
        <v>182</v>
      </c>
      <c r="AU1002" s="176" t="s">
        <v>113</v>
      </c>
      <c r="AV1002" s="12" t="s">
        <v>113</v>
      </c>
      <c r="AW1002" s="12" t="s">
        <v>31</v>
      </c>
      <c r="AX1002" s="12" t="s">
        <v>77</v>
      </c>
      <c r="AY1002" s="176" t="s">
        <v>174</v>
      </c>
    </row>
    <row r="1003" spans="2:51" s="12" customFormat="1">
      <c r="B1003" s="174"/>
      <c r="D1003" s="175" t="s">
        <v>182</v>
      </c>
      <c r="E1003" s="176" t="s">
        <v>1</v>
      </c>
      <c r="F1003" s="177" t="s">
        <v>266</v>
      </c>
      <c r="H1003" s="178">
        <v>-0.84</v>
      </c>
      <c r="I1003" s="179"/>
      <c r="L1003" s="174"/>
      <c r="M1003" s="180"/>
      <c r="T1003" s="181"/>
      <c r="AT1003" s="176" t="s">
        <v>182</v>
      </c>
      <c r="AU1003" s="176" t="s">
        <v>113</v>
      </c>
      <c r="AV1003" s="12" t="s">
        <v>113</v>
      </c>
      <c r="AW1003" s="12" t="s">
        <v>31</v>
      </c>
      <c r="AX1003" s="12" t="s">
        <v>77</v>
      </c>
      <c r="AY1003" s="176" t="s">
        <v>174</v>
      </c>
    </row>
    <row r="1004" spans="2:51" s="12" customFormat="1">
      <c r="B1004" s="174"/>
      <c r="D1004" s="175" t="s">
        <v>182</v>
      </c>
      <c r="E1004" s="176" t="s">
        <v>1</v>
      </c>
      <c r="F1004" s="177" t="s">
        <v>267</v>
      </c>
      <c r="H1004" s="178">
        <v>-0.67700000000000005</v>
      </c>
      <c r="I1004" s="179"/>
      <c r="L1004" s="174"/>
      <c r="M1004" s="180"/>
      <c r="T1004" s="181"/>
      <c r="AT1004" s="176" t="s">
        <v>182</v>
      </c>
      <c r="AU1004" s="176" t="s">
        <v>113</v>
      </c>
      <c r="AV1004" s="12" t="s">
        <v>113</v>
      </c>
      <c r="AW1004" s="12" t="s">
        <v>31</v>
      </c>
      <c r="AX1004" s="12" t="s">
        <v>77</v>
      </c>
      <c r="AY1004" s="176" t="s">
        <v>174</v>
      </c>
    </row>
    <row r="1005" spans="2:51" s="12" customFormat="1">
      <c r="B1005" s="174"/>
      <c r="D1005" s="175" t="s">
        <v>182</v>
      </c>
      <c r="E1005" s="176" t="s">
        <v>1</v>
      </c>
      <c r="F1005" s="177" t="s">
        <v>268</v>
      </c>
      <c r="H1005" s="178">
        <v>0.14399999999999999</v>
      </c>
      <c r="I1005" s="179"/>
      <c r="L1005" s="174"/>
      <c r="M1005" s="180"/>
      <c r="T1005" s="181"/>
      <c r="AT1005" s="176" t="s">
        <v>182</v>
      </c>
      <c r="AU1005" s="176" t="s">
        <v>113</v>
      </c>
      <c r="AV1005" s="12" t="s">
        <v>113</v>
      </c>
      <c r="AW1005" s="12" t="s">
        <v>31</v>
      </c>
      <c r="AX1005" s="12" t="s">
        <v>77</v>
      </c>
      <c r="AY1005" s="176" t="s">
        <v>174</v>
      </c>
    </row>
    <row r="1006" spans="2:51" s="14" customFormat="1">
      <c r="B1006" s="189"/>
      <c r="D1006" s="175" t="s">
        <v>182</v>
      </c>
      <c r="E1006" s="190" t="s">
        <v>1</v>
      </c>
      <c r="F1006" s="191" t="s">
        <v>876</v>
      </c>
      <c r="H1006" s="190" t="s">
        <v>1</v>
      </c>
      <c r="I1006" s="192"/>
      <c r="L1006" s="189"/>
      <c r="M1006" s="193"/>
      <c r="T1006" s="194"/>
      <c r="AT1006" s="190" t="s">
        <v>182</v>
      </c>
      <c r="AU1006" s="190" t="s">
        <v>113</v>
      </c>
      <c r="AV1006" s="14" t="s">
        <v>85</v>
      </c>
      <c r="AW1006" s="14" t="s">
        <v>31</v>
      </c>
      <c r="AX1006" s="14" t="s">
        <v>77</v>
      </c>
      <c r="AY1006" s="190" t="s">
        <v>174</v>
      </c>
    </row>
    <row r="1007" spans="2:51" s="12" customFormat="1">
      <c r="B1007" s="174"/>
      <c r="D1007" s="175" t="s">
        <v>182</v>
      </c>
      <c r="E1007" s="176" t="s">
        <v>1</v>
      </c>
      <c r="F1007" s="177" t="s">
        <v>909</v>
      </c>
      <c r="H1007" s="178">
        <v>0.84</v>
      </c>
      <c r="I1007" s="179"/>
      <c r="L1007" s="174"/>
      <c r="M1007" s="180"/>
      <c r="T1007" s="181"/>
      <c r="AT1007" s="176" t="s">
        <v>182</v>
      </c>
      <c r="AU1007" s="176" t="s">
        <v>113</v>
      </c>
      <c r="AV1007" s="12" t="s">
        <v>113</v>
      </c>
      <c r="AW1007" s="12" t="s">
        <v>31</v>
      </c>
      <c r="AX1007" s="12" t="s">
        <v>77</v>
      </c>
      <c r="AY1007" s="176" t="s">
        <v>174</v>
      </c>
    </row>
    <row r="1008" spans="2:51" s="13" customFormat="1">
      <c r="B1008" s="182"/>
      <c r="D1008" s="175" t="s">
        <v>182</v>
      </c>
      <c r="E1008" s="183" t="s">
        <v>117</v>
      </c>
      <c r="F1008" s="184" t="s">
        <v>185</v>
      </c>
      <c r="H1008" s="185">
        <v>158.52799999999999</v>
      </c>
      <c r="I1008" s="186"/>
      <c r="L1008" s="182"/>
      <c r="M1008" s="187"/>
      <c r="T1008" s="188"/>
      <c r="AT1008" s="183" t="s">
        <v>182</v>
      </c>
      <c r="AU1008" s="183" t="s">
        <v>113</v>
      </c>
      <c r="AV1008" s="13" t="s">
        <v>124</v>
      </c>
      <c r="AW1008" s="13" t="s">
        <v>31</v>
      </c>
      <c r="AX1008" s="13" t="s">
        <v>85</v>
      </c>
      <c r="AY1008" s="183" t="s">
        <v>174</v>
      </c>
    </row>
    <row r="1009" spans="2:65" s="1" customFormat="1" ht="24.2" customHeight="1">
      <c r="B1009" s="34"/>
      <c r="C1009" s="162" t="s">
        <v>910</v>
      </c>
      <c r="D1009" s="162" t="s">
        <v>177</v>
      </c>
      <c r="E1009" s="163" t="s">
        <v>911</v>
      </c>
      <c r="F1009" s="164" t="s">
        <v>912</v>
      </c>
      <c r="G1009" s="165" t="s">
        <v>180</v>
      </c>
      <c r="H1009" s="166">
        <v>74.521000000000001</v>
      </c>
      <c r="I1009" s="167"/>
      <c r="J1009" s="168">
        <f>ROUND(I1009*H1009,2)</f>
        <v>0</v>
      </c>
      <c r="K1009" s="169"/>
      <c r="L1009" s="34"/>
      <c r="M1009" s="170" t="s">
        <v>1</v>
      </c>
      <c r="N1009" s="136" t="s">
        <v>43</v>
      </c>
      <c r="P1009" s="171">
        <f>O1009*H1009</f>
        <v>0</v>
      </c>
      <c r="Q1009" s="171">
        <v>1.8000000000000001E-4</v>
      </c>
      <c r="R1009" s="171">
        <f>Q1009*H1009</f>
        <v>1.341378E-2</v>
      </c>
      <c r="S1009" s="171">
        <v>0</v>
      </c>
      <c r="T1009" s="172">
        <f>S1009*H1009</f>
        <v>0</v>
      </c>
      <c r="AR1009" s="173" t="s">
        <v>373</v>
      </c>
      <c r="AT1009" s="173" t="s">
        <v>177</v>
      </c>
      <c r="AU1009" s="173" t="s">
        <v>113</v>
      </c>
      <c r="AY1009" s="17" t="s">
        <v>174</v>
      </c>
      <c r="BE1009" s="99">
        <f>IF(N1009="základná",J1009,0)</f>
        <v>0</v>
      </c>
      <c r="BF1009" s="99">
        <f>IF(N1009="znížená",J1009,0)</f>
        <v>0</v>
      </c>
      <c r="BG1009" s="99">
        <f>IF(N1009="zákl. prenesená",J1009,0)</f>
        <v>0</v>
      </c>
      <c r="BH1009" s="99">
        <f>IF(N1009="zníž. prenesená",J1009,0)</f>
        <v>0</v>
      </c>
      <c r="BI1009" s="99">
        <f>IF(N1009="nulová",J1009,0)</f>
        <v>0</v>
      </c>
      <c r="BJ1009" s="17" t="s">
        <v>113</v>
      </c>
      <c r="BK1009" s="99">
        <f>ROUND(I1009*H1009,2)</f>
        <v>0</v>
      </c>
      <c r="BL1009" s="17" t="s">
        <v>373</v>
      </c>
      <c r="BM1009" s="173" t="s">
        <v>913</v>
      </c>
    </row>
    <row r="1010" spans="2:65" s="14" customFormat="1">
      <c r="B1010" s="189"/>
      <c r="D1010" s="175" t="s">
        <v>182</v>
      </c>
      <c r="E1010" s="190" t="s">
        <v>1</v>
      </c>
      <c r="F1010" s="191" t="s">
        <v>317</v>
      </c>
      <c r="H1010" s="190" t="s">
        <v>1</v>
      </c>
      <c r="I1010" s="192"/>
      <c r="L1010" s="189"/>
      <c r="M1010" s="193"/>
      <c r="T1010" s="194"/>
      <c r="AT1010" s="190" t="s">
        <v>182</v>
      </c>
      <c r="AU1010" s="190" t="s">
        <v>113</v>
      </c>
      <c r="AV1010" s="14" t="s">
        <v>85</v>
      </c>
      <c r="AW1010" s="14" t="s">
        <v>31</v>
      </c>
      <c r="AX1010" s="14" t="s">
        <v>77</v>
      </c>
      <c r="AY1010" s="190" t="s">
        <v>174</v>
      </c>
    </row>
    <row r="1011" spans="2:65" s="14" customFormat="1">
      <c r="B1011" s="189"/>
      <c r="D1011" s="175" t="s">
        <v>182</v>
      </c>
      <c r="E1011" s="190" t="s">
        <v>1</v>
      </c>
      <c r="F1011" s="191" t="s">
        <v>914</v>
      </c>
      <c r="H1011" s="190" t="s">
        <v>1</v>
      </c>
      <c r="I1011" s="192"/>
      <c r="L1011" s="189"/>
      <c r="M1011" s="193"/>
      <c r="T1011" s="194"/>
      <c r="AT1011" s="190" t="s">
        <v>182</v>
      </c>
      <c r="AU1011" s="190" t="s">
        <v>113</v>
      </c>
      <c r="AV1011" s="14" t="s">
        <v>85</v>
      </c>
      <c r="AW1011" s="14" t="s">
        <v>31</v>
      </c>
      <c r="AX1011" s="14" t="s">
        <v>77</v>
      </c>
      <c r="AY1011" s="190" t="s">
        <v>174</v>
      </c>
    </row>
    <row r="1012" spans="2:65" s="12" customFormat="1">
      <c r="B1012" s="174"/>
      <c r="D1012" s="175" t="s">
        <v>182</v>
      </c>
      <c r="E1012" s="176" t="s">
        <v>1</v>
      </c>
      <c r="F1012" s="177" t="s">
        <v>915</v>
      </c>
      <c r="H1012" s="178">
        <v>21.454999999999998</v>
      </c>
      <c r="I1012" s="179"/>
      <c r="L1012" s="174"/>
      <c r="M1012" s="180"/>
      <c r="T1012" s="181"/>
      <c r="AT1012" s="176" t="s">
        <v>182</v>
      </c>
      <c r="AU1012" s="176" t="s">
        <v>113</v>
      </c>
      <c r="AV1012" s="12" t="s">
        <v>113</v>
      </c>
      <c r="AW1012" s="12" t="s">
        <v>31</v>
      </c>
      <c r="AX1012" s="12" t="s">
        <v>77</v>
      </c>
      <c r="AY1012" s="176" t="s">
        <v>174</v>
      </c>
    </row>
    <row r="1013" spans="2:65" s="12" customFormat="1">
      <c r="B1013" s="174"/>
      <c r="D1013" s="175" t="s">
        <v>182</v>
      </c>
      <c r="E1013" s="176" t="s">
        <v>1</v>
      </c>
      <c r="F1013" s="177" t="s">
        <v>916</v>
      </c>
      <c r="H1013" s="178">
        <v>-16.274999999999999</v>
      </c>
      <c r="I1013" s="179"/>
      <c r="L1013" s="174"/>
      <c r="M1013" s="180"/>
      <c r="T1013" s="181"/>
      <c r="AT1013" s="176" t="s">
        <v>182</v>
      </c>
      <c r="AU1013" s="176" t="s">
        <v>113</v>
      </c>
      <c r="AV1013" s="12" t="s">
        <v>113</v>
      </c>
      <c r="AW1013" s="12" t="s">
        <v>31</v>
      </c>
      <c r="AX1013" s="12" t="s">
        <v>77</v>
      </c>
      <c r="AY1013" s="176" t="s">
        <v>174</v>
      </c>
    </row>
    <row r="1014" spans="2:65" s="14" customFormat="1">
      <c r="B1014" s="189"/>
      <c r="D1014" s="175" t="s">
        <v>182</v>
      </c>
      <c r="E1014" s="190" t="s">
        <v>1</v>
      </c>
      <c r="F1014" s="191" t="s">
        <v>318</v>
      </c>
      <c r="H1014" s="190" t="s">
        <v>1</v>
      </c>
      <c r="I1014" s="192"/>
      <c r="L1014" s="189"/>
      <c r="M1014" s="193"/>
      <c r="T1014" s="194"/>
      <c r="AT1014" s="190" t="s">
        <v>182</v>
      </c>
      <c r="AU1014" s="190" t="s">
        <v>113</v>
      </c>
      <c r="AV1014" s="14" t="s">
        <v>85</v>
      </c>
      <c r="AW1014" s="14" t="s">
        <v>31</v>
      </c>
      <c r="AX1014" s="14" t="s">
        <v>77</v>
      </c>
      <c r="AY1014" s="190" t="s">
        <v>174</v>
      </c>
    </row>
    <row r="1015" spans="2:65" s="12" customFormat="1">
      <c r="B1015" s="174"/>
      <c r="D1015" s="175" t="s">
        <v>182</v>
      </c>
      <c r="E1015" s="176" t="s">
        <v>1</v>
      </c>
      <c r="F1015" s="177" t="s">
        <v>319</v>
      </c>
      <c r="H1015" s="178">
        <v>79.81</v>
      </c>
      <c r="I1015" s="179"/>
      <c r="L1015" s="174"/>
      <c r="M1015" s="180"/>
      <c r="T1015" s="181"/>
      <c r="AT1015" s="176" t="s">
        <v>182</v>
      </c>
      <c r="AU1015" s="176" t="s">
        <v>113</v>
      </c>
      <c r="AV1015" s="12" t="s">
        <v>113</v>
      </c>
      <c r="AW1015" s="12" t="s">
        <v>31</v>
      </c>
      <c r="AX1015" s="12" t="s">
        <v>77</v>
      </c>
      <c r="AY1015" s="176" t="s">
        <v>174</v>
      </c>
    </row>
    <row r="1016" spans="2:65" s="12" customFormat="1">
      <c r="B1016" s="174"/>
      <c r="D1016" s="175" t="s">
        <v>182</v>
      </c>
      <c r="E1016" s="176" t="s">
        <v>1</v>
      </c>
      <c r="F1016" s="177" t="s">
        <v>320</v>
      </c>
      <c r="H1016" s="178">
        <v>-13.073</v>
      </c>
      <c r="I1016" s="179"/>
      <c r="L1016" s="174"/>
      <c r="M1016" s="180"/>
      <c r="T1016" s="181"/>
      <c r="AT1016" s="176" t="s">
        <v>182</v>
      </c>
      <c r="AU1016" s="176" t="s">
        <v>113</v>
      </c>
      <c r="AV1016" s="12" t="s">
        <v>113</v>
      </c>
      <c r="AW1016" s="12" t="s">
        <v>31</v>
      </c>
      <c r="AX1016" s="12" t="s">
        <v>77</v>
      </c>
      <c r="AY1016" s="176" t="s">
        <v>174</v>
      </c>
    </row>
    <row r="1017" spans="2:65" s="12" customFormat="1">
      <c r="B1017" s="174"/>
      <c r="D1017" s="175" t="s">
        <v>182</v>
      </c>
      <c r="E1017" s="176" t="s">
        <v>1</v>
      </c>
      <c r="F1017" s="177" t="s">
        <v>321</v>
      </c>
      <c r="H1017" s="178">
        <v>2.6040000000000001</v>
      </c>
      <c r="I1017" s="179"/>
      <c r="L1017" s="174"/>
      <c r="M1017" s="180"/>
      <c r="T1017" s="181"/>
      <c r="AT1017" s="176" t="s">
        <v>182</v>
      </c>
      <c r="AU1017" s="176" t="s">
        <v>113</v>
      </c>
      <c r="AV1017" s="12" t="s">
        <v>113</v>
      </c>
      <c r="AW1017" s="12" t="s">
        <v>31</v>
      </c>
      <c r="AX1017" s="12" t="s">
        <v>77</v>
      </c>
      <c r="AY1017" s="176" t="s">
        <v>174</v>
      </c>
    </row>
    <row r="1018" spans="2:65" s="13" customFormat="1">
      <c r="B1018" s="182"/>
      <c r="D1018" s="175" t="s">
        <v>182</v>
      </c>
      <c r="E1018" s="183" t="s">
        <v>1</v>
      </c>
      <c r="F1018" s="184" t="s">
        <v>185</v>
      </c>
      <c r="H1018" s="185">
        <v>74.521000000000001</v>
      </c>
      <c r="I1018" s="186"/>
      <c r="L1018" s="182"/>
      <c r="M1018" s="187"/>
      <c r="T1018" s="188"/>
      <c r="AT1018" s="183" t="s">
        <v>182</v>
      </c>
      <c r="AU1018" s="183" t="s">
        <v>113</v>
      </c>
      <c r="AV1018" s="13" t="s">
        <v>124</v>
      </c>
      <c r="AW1018" s="13" t="s">
        <v>31</v>
      </c>
      <c r="AX1018" s="13" t="s">
        <v>85</v>
      </c>
      <c r="AY1018" s="183" t="s">
        <v>174</v>
      </c>
    </row>
    <row r="1019" spans="2:65" s="1" customFormat="1" ht="21.75" customHeight="1">
      <c r="B1019" s="34"/>
      <c r="C1019" s="162" t="s">
        <v>917</v>
      </c>
      <c r="D1019" s="162" t="s">
        <v>177</v>
      </c>
      <c r="E1019" s="163" t="s">
        <v>918</v>
      </c>
      <c r="F1019" s="164" t="s">
        <v>919</v>
      </c>
      <c r="G1019" s="165" t="s">
        <v>180</v>
      </c>
      <c r="H1019" s="166">
        <v>108.92</v>
      </c>
      <c r="I1019" s="167"/>
      <c r="J1019" s="168">
        <f>ROUND(I1019*H1019,2)</f>
        <v>0</v>
      </c>
      <c r="K1019" s="169"/>
      <c r="L1019" s="34"/>
      <c r="M1019" s="170" t="s">
        <v>1</v>
      </c>
      <c r="N1019" s="136" t="s">
        <v>43</v>
      </c>
      <c r="P1019" s="171">
        <f>O1019*H1019</f>
        <v>0</v>
      </c>
      <c r="Q1019" s="171">
        <v>3.31E-3</v>
      </c>
      <c r="R1019" s="171">
        <f>Q1019*H1019</f>
        <v>0.36052519999999999</v>
      </c>
      <c r="S1019" s="171">
        <v>0</v>
      </c>
      <c r="T1019" s="172">
        <f>S1019*H1019</f>
        <v>0</v>
      </c>
      <c r="AR1019" s="173" t="s">
        <v>373</v>
      </c>
      <c r="AT1019" s="173" t="s">
        <v>177</v>
      </c>
      <c r="AU1019" s="173" t="s">
        <v>113</v>
      </c>
      <c r="AY1019" s="17" t="s">
        <v>174</v>
      </c>
      <c r="BE1019" s="99">
        <f>IF(N1019="základná",J1019,0)</f>
        <v>0</v>
      </c>
      <c r="BF1019" s="99">
        <f>IF(N1019="znížená",J1019,0)</f>
        <v>0</v>
      </c>
      <c r="BG1019" s="99">
        <f>IF(N1019="zákl. prenesená",J1019,0)</f>
        <v>0</v>
      </c>
      <c r="BH1019" s="99">
        <f>IF(N1019="zníž. prenesená",J1019,0)</f>
        <v>0</v>
      </c>
      <c r="BI1019" s="99">
        <f>IF(N1019="nulová",J1019,0)</f>
        <v>0</v>
      </c>
      <c r="BJ1019" s="17" t="s">
        <v>113</v>
      </c>
      <c r="BK1019" s="99">
        <f>ROUND(I1019*H1019,2)</f>
        <v>0</v>
      </c>
      <c r="BL1019" s="17" t="s">
        <v>373</v>
      </c>
      <c r="BM1019" s="173" t="s">
        <v>920</v>
      </c>
    </row>
    <row r="1020" spans="2:65" s="14" customFormat="1">
      <c r="B1020" s="189"/>
      <c r="D1020" s="175" t="s">
        <v>182</v>
      </c>
      <c r="E1020" s="190" t="s">
        <v>1</v>
      </c>
      <c r="F1020" s="191" t="s">
        <v>921</v>
      </c>
      <c r="H1020" s="190" t="s">
        <v>1</v>
      </c>
      <c r="I1020" s="192"/>
      <c r="L1020" s="189"/>
      <c r="M1020" s="193"/>
      <c r="T1020" s="194"/>
      <c r="AT1020" s="190" t="s">
        <v>182</v>
      </c>
      <c r="AU1020" s="190" t="s">
        <v>113</v>
      </c>
      <c r="AV1020" s="14" t="s">
        <v>85</v>
      </c>
      <c r="AW1020" s="14" t="s">
        <v>31</v>
      </c>
      <c r="AX1020" s="14" t="s">
        <v>77</v>
      </c>
      <c r="AY1020" s="190" t="s">
        <v>174</v>
      </c>
    </row>
    <row r="1021" spans="2:65" s="14" customFormat="1">
      <c r="B1021" s="189"/>
      <c r="D1021" s="175" t="s">
        <v>182</v>
      </c>
      <c r="E1021" s="190" t="s">
        <v>1</v>
      </c>
      <c r="F1021" s="191" t="s">
        <v>221</v>
      </c>
      <c r="H1021" s="190" t="s">
        <v>1</v>
      </c>
      <c r="I1021" s="192"/>
      <c r="L1021" s="189"/>
      <c r="M1021" s="193"/>
      <c r="T1021" s="194"/>
      <c r="AT1021" s="190" t="s">
        <v>182</v>
      </c>
      <c r="AU1021" s="190" t="s">
        <v>113</v>
      </c>
      <c r="AV1021" s="14" t="s">
        <v>85</v>
      </c>
      <c r="AW1021" s="14" t="s">
        <v>31</v>
      </c>
      <c r="AX1021" s="14" t="s">
        <v>77</v>
      </c>
      <c r="AY1021" s="190" t="s">
        <v>174</v>
      </c>
    </row>
    <row r="1022" spans="2:65" s="14" customFormat="1">
      <c r="B1022" s="189"/>
      <c r="D1022" s="175" t="s">
        <v>182</v>
      </c>
      <c r="E1022" s="190" t="s">
        <v>1</v>
      </c>
      <c r="F1022" s="191" t="s">
        <v>868</v>
      </c>
      <c r="H1022" s="190" t="s">
        <v>1</v>
      </c>
      <c r="I1022" s="192"/>
      <c r="L1022" s="189"/>
      <c r="M1022" s="193"/>
      <c r="T1022" s="194"/>
      <c r="AT1022" s="190" t="s">
        <v>182</v>
      </c>
      <c r="AU1022" s="190" t="s">
        <v>113</v>
      </c>
      <c r="AV1022" s="14" t="s">
        <v>85</v>
      </c>
      <c r="AW1022" s="14" t="s">
        <v>31</v>
      </c>
      <c r="AX1022" s="14" t="s">
        <v>77</v>
      </c>
      <c r="AY1022" s="190" t="s">
        <v>174</v>
      </c>
    </row>
    <row r="1023" spans="2:65" s="12" customFormat="1">
      <c r="B1023" s="174"/>
      <c r="D1023" s="175" t="s">
        <v>182</v>
      </c>
      <c r="E1023" s="176" t="s">
        <v>1</v>
      </c>
      <c r="F1023" s="177" t="s">
        <v>869</v>
      </c>
      <c r="H1023" s="178">
        <v>4.4349999999999996</v>
      </c>
      <c r="I1023" s="179"/>
      <c r="L1023" s="174"/>
      <c r="M1023" s="180"/>
      <c r="T1023" s="181"/>
      <c r="AT1023" s="176" t="s">
        <v>182</v>
      </c>
      <c r="AU1023" s="176" t="s">
        <v>113</v>
      </c>
      <c r="AV1023" s="12" t="s">
        <v>113</v>
      </c>
      <c r="AW1023" s="12" t="s">
        <v>31</v>
      </c>
      <c r="AX1023" s="12" t="s">
        <v>77</v>
      </c>
      <c r="AY1023" s="176" t="s">
        <v>174</v>
      </c>
    </row>
    <row r="1024" spans="2:65" s="12" customFormat="1">
      <c r="B1024" s="174"/>
      <c r="D1024" s="175" t="s">
        <v>182</v>
      </c>
      <c r="E1024" s="176" t="s">
        <v>1</v>
      </c>
      <c r="F1024" s="177" t="s">
        <v>870</v>
      </c>
      <c r="H1024" s="178">
        <v>-1.62</v>
      </c>
      <c r="I1024" s="179"/>
      <c r="L1024" s="174"/>
      <c r="M1024" s="180"/>
      <c r="T1024" s="181"/>
      <c r="AT1024" s="176" t="s">
        <v>182</v>
      </c>
      <c r="AU1024" s="176" t="s">
        <v>113</v>
      </c>
      <c r="AV1024" s="12" t="s">
        <v>113</v>
      </c>
      <c r="AW1024" s="12" t="s">
        <v>31</v>
      </c>
      <c r="AX1024" s="12" t="s">
        <v>77</v>
      </c>
      <c r="AY1024" s="176" t="s">
        <v>174</v>
      </c>
    </row>
    <row r="1025" spans="2:51" s="14" customFormat="1">
      <c r="B1025" s="189"/>
      <c r="D1025" s="175" t="s">
        <v>182</v>
      </c>
      <c r="E1025" s="190" t="s">
        <v>1</v>
      </c>
      <c r="F1025" s="191" t="s">
        <v>235</v>
      </c>
      <c r="H1025" s="190" t="s">
        <v>1</v>
      </c>
      <c r="I1025" s="192"/>
      <c r="L1025" s="189"/>
      <c r="M1025" s="193"/>
      <c r="T1025" s="194"/>
      <c r="AT1025" s="190" t="s">
        <v>182</v>
      </c>
      <c r="AU1025" s="190" t="s">
        <v>113</v>
      </c>
      <c r="AV1025" s="14" t="s">
        <v>85</v>
      </c>
      <c r="AW1025" s="14" t="s">
        <v>31</v>
      </c>
      <c r="AX1025" s="14" t="s">
        <v>77</v>
      </c>
      <c r="AY1025" s="190" t="s">
        <v>174</v>
      </c>
    </row>
    <row r="1026" spans="2:51" s="14" customFormat="1">
      <c r="B1026" s="189"/>
      <c r="D1026" s="175" t="s">
        <v>182</v>
      </c>
      <c r="E1026" s="190" t="s">
        <v>1</v>
      </c>
      <c r="F1026" s="191" t="s">
        <v>873</v>
      </c>
      <c r="H1026" s="190" t="s">
        <v>1</v>
      </c>
      <c r="I1026" s="192"/>
      <c r="L1026" s="189"/>
      <c r="M1026" s="193"/>
      <c r="T1026" s="194"/>
      <c r="AT1026" s="190" t="s">
        <v>182</v>
      </c>
      <c r="AU1026" s="190" t="s">
        <v>113</v>
      </c>
      <c r="AV1026" s="14" t="s">
        <v>85</v>
      </c>
      <c r="AW1026" s="14" t="s">
        <v>31</v>
      </c>
      <c r="AX1026" s="14" t="s">
        <v>77</v>
      </c>
      <c r="AY1026" s="190" t="s">
        <v>174</v>
      </c>
    </row>
    <row r="1027" spans="2:51" s="12" customFormat="1">
      <c r="B1027" s="174"/>
      <c r="D1027" s="175" t="s">
        <v>182</v>
      </c>
      <c r="E1027" s="176" t="s">
        <v>1</v>
      </c>
      <c r="F1027" s="177" t="s">
        <v>874</v>
      </c>
      <c r="H1027" s="178">
        <v>5.6020000000000003</v>
      </c>
      <c r="I1027" s="179"/>
      <c r="L1027" s="174"/>
      <c r="M1027" s="180"/>
      <c r="T1027" s="181"/>
      <c r="AT1027" s="176" t="s">
        <v>182</v>
      </c>
      <c r="AU1027" s="176" t="s">
        <v>113</v>
      </c>
      <c r="AV1027" s="12" t="s">
        <v>113</v>
      </c>
      <c r="AW1027" s="12" t="s">
        <v>31</v>
      </c>
      <c r="AX1027" s="12" t="s">
        <v>77</v>
      </c>
      <c r="AY1027" s="176" t="s">
        <v>174</v>
      </c>
    </row>
    <row r="1028" spans="2:51" s="12" customFormat="1">
      <c r="B1028" s="174"/>
      <c r="D1028" s="175" t="s">
        <v>182</v>
      </c>
      <c r="E1028" s="176" t="s">
        <v>1</v>
      </c>
      <c r="F1028" s="177" t="s">
        <v>870</v>
      </c>
      <c r="H1028" s="178">
        <v>-1.62</v>
      </c>
      <c r="I1028" s="179"/>
      <c r="L1028" s="174"/>
      <c r="M1028" s="180"/>
      <c r="T1028" s="181"/>
      <c r="AT1028" s="176" t="s">
        <v>182</v>
      </c>
      <c r="AU1028" s="176" t="s">
        <v>113</v>
      </c>
      <c r="AV1028" s="12" t="s">
        <v>113</v>
      </c>
      <c r="AW1028" s="12" t="s">
        <v>31</v>
      </c>
      <c r="AX1028" s="12" t="s">
        <v>77</v>
      </c>
      <c r="AY1028" s="176" t="s">
        <v>174</v>
      </c>
    </row>
    <row r="1029" spans="2:51" s="14" customFormat="1">
      <c r="B1029" s="189"/>
      <c r="D1029" s="175" t="s">
        <v>182</v>
      </c>
      <c r="E1029" s="190" t="s">
        <v>1</v>
      </c>
      <c r="F1029" s="191" t="s">
        <v>243</v>
      </c>
      <c r="H1029" s="190" t="s">
        <v>1</v>
      </c>
      <c r="I1029" s="192"/>
      <c r="L1029" s="189"/>
      <c r="M1029" s="193"/>
      <c r="T1029" s="194"/>
      <c r="AT1029" s="190" t="s">
        <v>182</v>
      </c>
      <c r="AU1029" s="190" t="s">
        <v>113</v>
      </c>
      <c r="AV1029" s="14" t="s">
        <v>85</v>
      </c>
      <c r="AW1029" s="14" t="s">
        <v>31</v>
      </c>
      <c r="AX1029" s="14" t="s">
        <v>77</v>
      </c>
      <c r="AY1029" s="190" t="s">
        <v>174</v>
      </c>
    </row>
    <row r="1030" spans="2:51" s="14" customFormat="1">
      <c r="B1030" s="189"/>
      <c r="D1030" s="175" t="s">
        <v>182</v>
      </c>
      <c r="E1030" s="190" t="s">
        <v>1</v>
      </c>
      <c r="F1030" s="191" t="s">
        <v>873</v>
      </c>
      <c r="H1030" s="190" t="s">
        <v>1</v>
      </c>
      <c r="I1030" s="192"/>
      <c r="L1030" s="189"/>
      <c r="M1030" s="193"/>
      <c r="T1030" s="194"/>
      <c r="AT1030" s="190" t="s">
        <v>182</v>
      </c>
      <c r="AU1030" s="190" t="s">
        <v>113</v>
      </c>
      <c r="AV1030" s="14" t="s">
        <v>85</v>
      </c>
      <c r="AW1030" s="14" t="s">
        <v>31</v>
      </c>
      <c r="AX1030" s="14" t="s">
        <v>77</v>
      </c>
      <c r="AY1030" s="190" t="s">
        <v>174</v>
      </c>
    </row>
    <row r="1031" spans="2:51" s="12" customFormat="1">
      <c r="B1031" s="174"/>
      <c r="D1031" s="175" t="s">
        <v>182</v>
      </c>
      <c r="E1031" s="176" t="s">
        <v>1</v>
      </c>
      <c r="F1031" s="177" t="s">
        <v>875</v>
      </c>
      <c r="H1031" s="178">
        <v>6.6</v>
      </c>
      <c r="I1031" s="179"/>
      <c r="L1031" s="174"/>
      <c r="M1031" s="180"/>
      <c r="T1031" s="181"/>
      <c r="AT1031" s="176" t="s">
        <v>182</v>
      </c>
      <c r="AU1031" s="176" t="s">
        <v>113</v>
      </c>
      <c r="AV1031" s="12" t="s">
        <v>113</v>
      </c>
      <c r="AW1031" s="12" t="s">
        <v>31</v>
      </c>
      <c r="AX1031" s="12" t="s">
        <v>77</v>
      </c>
      <c r="AY1031" s="176" t="s">
        <v>174</v>
      </c>
    </row>
    <row r="1032" spans="2:51" s="14" customFormat="1">
      <c r="B1032" s="189"/>
      <c r="D1032" s="175" t="s">
        <v>182</v>
      </c>
      <c r="E1032" s="190" t="s">
        <v>1</v>
      </c>
      <c r="F1032" s="191" t="s">
        <v>246</v>
      </c>
      <c r="H1032" s="190" t="s">
        <v>1</v>
      </c>
      <c r="I1032" s="192"/>
      <c r="L1032" s="189"/>
      <c r="M1032" s="193"/>
      <c r="T1032" s="194"/>
      <c r="AT1032" s="190" t="s">
        <v>182</v>
      </c>
      <c r="AU1032" s="190" t="s">
        <v>113</v>
      </c>
      <c r="AV1032" s="14" t="s">
        <v>85</v>
      </c>
      <c r="AW1032" s="14" t="s">
        <v>31</v>
      </c>
      <c r="AX1032" s="14" t="s">
        <v>77</v>
      </c>
      <c r="AY1032" s="190" t="s">
        <v>174</v>
      </c>
    </row>
    <row r="1033" spans="2:51" s="14" customFormat="1">
      <c r="B1033" s="189"/>
      <c r="D1033" s="175" t="s">
        <v>182</v>
      </c>
      <c r="E1033" s="190" t="s">
        <v>1</v>
      </c>
      <c r="F1033" s="191" t="s">
        <v>873</v>
      </c>
      <c r="H1033" s="190" t="s">
        <v>1</v>
      </c>
      <c r="I1033" s="192"/>
      <c r="L1033" s="189"/>
      <c r="M1033" s="193"/>
      <c r="T1033" s="194"/>
      <c r="AT1033" s="190" t="s">
        <v>182</v>
      </c>
      <c r="AU1033" s="190" t="s">
        <v>113</v>
      </c>
      <c r="AV1033" s="14" t="s">
        <v>85</v>
      </c>
      <c r="AW1033" s="14" t="s">
        <v>31</v>
      </c>
      <c r="AX1033" s="14" t="s">
        <v>77</v>
      </c>
      <c r="AY1033" s="190" t="s">
        <v>174</v>
      </c>
    </row>
    <row r="1034" spans="2:51" s="12" customFormat="1">
      <c r="B1034" s="174"/>
      <c r="D1034" s="175" t="s">
        <v>182</v>
      </c>
      <c r="E1034" s="176" t="s">
        <v>1</v>
      </c>
      <c r="F1034" s="177" t="s">
        <v>875</v>
      </c>
      <c r="H1034" s="178">
        <v>6.6</v>
      </c>
      <c r="I1034" s="179"/>
      <c r="L1034" s="174"/>
      <c r="M1034" s="180"/>
      <c r="T1034" s="181"/>
      <c r="AT1034" s="176" t="s">
        <v>182</v>
      </c>
      <c r="AU1034" s="176" t="s">
        <v>113</v>
      </c>
      <c r="AV1034" s="12" t="s">
        <v>113</v>
      </c>
      <c r="AW1034" s="12" t="s">
        <v>31</v>
      </c>
      <c r="AX1034" s="12" t="s">
        <v>77</v>
      </c>
      <c r="AY1034" s="176" t="s">
        <v>174</v>
      </c>
    </row>
    <row r="1035" spans="2:51" s="14" customFormat="1">
      <c r="B1035" s="189"/>
      <c r="D1035" s="175" t="s">
        <v>182</v>
      </c>
      <c r="E1035" s="190" t="s">
        <v>1</v>
      </c>
      <c r="F1035" s="191" t="s">
        <v>248</v>
      </c>
      <c r="H1035" s="190" t="s">
        <v>1</v>
      </c>
      <c r="I1035" s="192"/>
      <c r="L1035" s="189"/>
      <c r="M1035" s="193"/>
      <c r="T1035" s="194"/>
      <c r="AT1035" s="190" t="s">
        <v>182</v>
      </c>
      <c r="AU1035" s="190" t="s">
        <v>113</v>
      </c>
      <c r="AV1035" s="14" t="s">
        <v>85</v>
      </c>
      <c r="AW1035" s="14" t="s">
        <v>31</v>
      </c>
      <c r="AX1035" s="14" t="s">
        <v>77</v>
      </c>
      <c r="AY1035" s="190" t="s">
        <v>174</v>
      </c>
    </row>
    <row r="1036" spans="2:51" s="14" customFormat="1">
      <c r="B1036" s="189"/>
      <c r="D1036" s="175" t="s">
        <v>182</v>
      </c>
      <c r="E1036" s="190" t="s">
        <v>1</v>
      </c>
      <c r="F1036" s="191" t="s">
        <v>873</v>
      </c>
      <c r="H1036" s="190" t="s">
        <v>1</v>
      </c>
      <c r="I1036" s="192"/>
      <c r="L1036" s="189"/>
      <c r="M1036" s="193"/>
      <c r="T1036" s="194"/>
      <c r="AT1036" s="190" t="s">
        <v>182</v>
      </c>
      <c r="AU1036" s="190" t="s">
        <v>113</v>
      </c>
      <c r="AV1036" s="14" t="s">
        <v>85</v>
      </c>
      <c r="AW1036" s="14" t="s">
        <v>31</v>
      </c>
      <c r="AX1036" s="14" t="s">
        <v>77</v>
      </c>
      <c r="AY1036" s="190" t="s">
        <v>174</v>
      </c>
    </row>
    <row r="1037" spans="2:51" s="12" customFormat="1">
      <c r="B1037" s="174"/>
      <c r="D1037" s="175" t="s">
        <v>182</v>
      </c>
      <c r="E1037" s="176" t="s">
        <v>1</v>
      </c>
      <c r="F1037" s="177" t="s">
        <v>878</v>
      </c>
      <c r="H1037" s="178">
        <v>22.27</v>
      </c>
      <c r="I1037" s="179"/>
      <c r="L1037" s="174"/>
      <c r="M1037" s="180"/>
      <c r="T1037" s="181"/>
      <c r="AT1037" s="176" t="s">
        <v>182</v>
      </c>
      <c r="AU1037" s="176" t="s">
        <v>113</v>
      </c>
      <c r="AV1037" s="12" t="s">
        <v>113</v>
      </c>
      <c r="AW1037" s="12" t="s">
        <v>31</v>
      </c>
      <c r="AX1037" s="12" t="s">
        <v>77</v>
      </c>
      <c r="AY1037" s="176" t="s">
        <v>174</v>
      </c>
    </row>
    <row r="1038" spans="2:51" s="12" customFormat="1">
      <c r="B1038" s="174"/>
      <c r="D1038" s="175" t="s">
        <v>182</v>
      </c>
      <c r="E1038" s="176" t="s">
        <v>1</v>
      </c>
      <c r="F1038" s="177" t="s">
        <v>879</v>
      </c>
      <c r="H1038" s="178">
        <v>-9.3439999999999994</v>
      </c>
      <c r="I1038" s="179"/>
      <c r="L1038" s="174"/>
      <c r="M1038" s="180"/>
      <c r="T1038" s="181"/>
      <c r="AT1038" s="176" t="s">
        <v>182</v>
      </c>
      <c r="AU1038" s="176" t="s">
        <v>113</v>
      </c>
      <c r="AV1038" s="12" t="s">
        <v>113</v>
      </c>
      <c r="AW1038" s="12" t="s">
        <v>31</v>
      </c>
      <c r="AX1038" s="12" t="s">
        <v>77</v>
      </c>
      <c r="AY1038" s="176" t="s">
        <v>174</v>
      </c>
    </row>
    <row r="1039" spans="2:51" s="14" customFormat="1">
      <c r="B1039" s="189"/>
      <c r="D1039" s="175" t="s">
        <v>182</v>
      </c>
      <c r="E1039" s="190" t="s">
        <v>1</v>
      </c>
      <c r="F1039" s="191" t="s">
        <v>253</v>
      </c>
      <c r="H1039" s="190" t="s">
        <v>1</v>
      </c>
      <c r="I1039" s="192"/>
      <c r="L1039" s="189"/>
      <c r="M1039" s="193"/>
      <c r="T1039" s="194"/>
      <c r="AT1039" s="190" t="s">
        <v>182</v>
      </c>
      <c r="AU1039" s="190" t="s">
        <v>113</v>
      </c>
      <c r="AV1039" s="14" t="s">
        <v>85</v>
      </c>
      <c r="AW1039" s="14" t="s">
        <v>31</v>
      </c>
      <c r="AX1039" s="14" t="s">
        <v>77</v>
      </c>
      <c r="AY1039" s="190" t="s">
        <v>174</v>
      </c>
    </row>
    <row r="1040" spans="2:51" s="14" customFormat="1">
      <c r="B1040" s="189"/>
      <c r="D1040" s="175" t="s">
        <v>182</v>
      </c>
      <c r="E1040" s="190" t="s">
        <v>1</v>
      </c>
      <c r="F1040" s="191" t="s">
        <v>873</v>
      </c>
      <c r="H1040" s="190" t="s">
        <v>1</v>
      </c>
      <c r="I1040" s="192"/>
      <c r="L1040" s="189"/>
      <c r="M1040" s="193"/>
      <c r="T1040" s="194"/>
      <c r="AT1040" s="190" t="s">
        <v>182</v>
      </c>
      <c r="AU1040" s="190" t="s">
        <v>113</v>
      </c>
      <c r="AV1040" s="14" t="s">
        <v>85</v>
      </c>
      <c r="AW1040" s="14" t="s">
        <v>31</v>
      </c>
      <c r="AX1040" s="14" t="s">
        <v>77</v>
      </c>
      <c r="AY1040" s="190" t="s">
        <v>174</v>
      </c>
    </row>
    <row r="1041" spans="2:51" s="12" customFormat="1">
      <c r="B1041" s="174"/>
      <c r="D1041" s="175" t="s">
        <v>182</v>
      </c>
      <c r="E1041" s="176" t="s">
        <v>1</v>
      </c>
      <c r="F1041" s="177" t="s">
        <v>880</v>
      </c>
      <c r="H1041" s="178">
        <v>20.123999999999999</v>
      </c>
      <c r="I1041" s="179"/>
      <c r="L1041" s="174"/>
      <c r="M1041" s="180"/>
      <c r="T1041" s="181"/>
      <c r="AT1041" s="176" t="s">
        <v>182</v>
      </c>
      <c r="AU1041" s="176" t="s">
        <v>113</v>
      </c>
      <c r="AV1041" s="12" t="s">
        <v>113</v>
      </c>
      <c r="AW1041" s="12" t="s">
        <v>31</v>
      </c>
      <c r="AX1041" s="12" t="s">
        <v>77</v>
      </c>
      <c r="AY1041" s="176" t="s">
        <v>174</v>
      </c>
    </row>
    <row r="1042" spans="2:51" s="12" customFormat="1">
      <c r="B1042" s="174"/>
      <c r="D1042" s="175" t="s">
        <v>182</v>
      </c>
      <c r="E1042" s="176" t="s">
        <v>1</v>
      </c>
      <c r="F1042" s="177" t="s">
        <v>881</v>
      </c>
      <c r="H1042" s="178">
        <v>-5.0709999999999997</v>
      </c>
      <c r="I1042" s="179"/>
      <c r="L1042" s="174"/>
      <c r="M1042" s="180"/>
      <c r="T1042" s="181"/>
      <c r="AT1042" s="176" t="s">
        <v>182</v>
      </c>
      <c r="AU1042" s="176" t="s">
        <v>113</v>
      </c>
      <c r="AV1042" s="12" t="s">
        <v>113</v>
      </c>
      <c r="AW1042" s="12" t="s">
        <v>31</v>
      </c>
      <c r="AX1042" s="12" t="s">
        <v>77</v>
      </c>
      <c r="AY1042" s="176" t="s">
        <v>174</v>
      </c>
    </row>
    <row r="1043" spans="2:51" s="14" customFormat="1">
      <c r="B1043" s="189"/>
      <c r="D1043" s="175" t="s">
        <v>182</v>
      </c>
      <c r="E1043" s="190" t="s">
        <v>1</v>
      </c>
      <c r="F1043" s="191" t="s">
        <v>884</v>
      </c>
      <c r="H1043" s="190" t="s">
        <v>1</v>
      </c>
      <c r="I1043" s="192"/>
      <c r="L1043" s="189"/>
      <c r="M1043" s="193"/>
      <c r="T1043" s="194"/>
      <c r="AT1043" s="190" t="s">
        <v>182</v>
      </c>
      <c r="AU1043" s="190" t="s">
        <v>113</v>
      </c>
      <c r="AV1043" s="14" t="s">
        <v>85</v>
      </c>
      <c r="AW1043" s="14" t="s">
        <v>31</v>
      </c>
      <c r="AX1043" s="14" t="s">
        <v>77</v>
      </c>
      <c r="AY1043" s="190" t="s">
        <v>174</v>
      </c>
    </row>
    <row r="1044" spans="2:51" s="14" customFormat="1">
      <c r="B1044" s="189"/>
      <c r="D1044" s="175" t="s">
        <v>182</v>
      </c>
      <c r="E1044" s="190" t="s">
        <v>1</v>
      </c>
      <c r="F1044" s="191" t="s">
        <v>556</v>
      </c>
      <c r="H1044" s="190" t="s">
        <v>1</v>
      </c>
      <c r="I1044" s="192"/>
      <c r="L1044" s="189"/>
      <c r="M1044" s="193"/>
      <c r="T1044" s="194"/>
      <c r="AT1044" s="190" t="s">
        <v>182</v>
      </c>
      <c r="AU1044" s="190" t="s">
        <v>113</v>
      </c>
      <c r="AV1044" s="14" t="s">
        <v>85</v>
      </c>
      <c r="AW1044" s="14" t="s">
        <v>31</v>
      </c>
      <c r="AX1044" s="14" t="s">
        <v>77</v>
      </c>
      <c r="AY1044" s="190" t="s">
        <v>174</v>
      </c>
    </row>
    <row r="1045" spans="2:51" s="12" customFormat="1">
      <c r="B1045" s="174"/>
      <c r="D1045" s="175" t="s">
        <v>182</v>
      </c>
      <c r="E1045" s="176" t="s">
        <v>1</v>
      </c>
      <c r="F1045" s="177" t="s">
        <v>885</v>
      </c>
      <c r="H1045" s="178">
        <v>12.138</v>
      </c>
      <c r="I1045" s="179"/>
      <c r="L1045" s="174"/>
      <c r="M1045" s="180"/>
      <c r="T1045" s="181"/>
      <c r="AT1045" s="176" t="s">
        <v>182</v>
      </c>
      <c r="AU1045" s="176" t="s">
        <v>113</v>
      </c>
      <c r="AV1045" s="12" t="s">
        <v>113</v>
      </c>
      <c r="AW1045" s="12" t="s">
        <v>31</v>
      </c>
      <c r="AX1045" s="12" t="s">
        <v>77</v>
      </c>
      <c r="AY1045" s="176" t="s">
        <v>174</v>
      </c>
    </row>
    <row r="1046" spans="2:51" s="14" customFormat="1">
      <c r="B1046" s="189"/>
      <c r="D1046" s="175" t="s">
        <v>182</v>
      </c>
      <c r="E1046" s="190" t="s">
        <v>1</v>
      </c>
      <c r="F1046" s="191" t="s">
        <v>558</v>
      </c>
      <c r="H1046" s="190" t="s">
        <v>1</v>
      </c>
      <c r="I1046" s="192"/>
      <c r="L1046" s="189"/>
      <c r="M1046" s="193"/>
      <c r="T1046" s="194"/>
      <c r="AT1046" s="190" t="s">
        <v>182</v>
      </c>
      <c r="AU1046" s="190" t="s">
        <v>113</v>
      </c>
      <c r="AV1046" s="14" t="s">
        <v>85</v>
      </c>
      <c r="AW1046" s="14" t="s">
        <v>31</v>
      </c>
      <c r="AX1046" s="14" t="s">
        <v>77</v>
      </c>
      <c r="AY1046" s="190" t="s">
        <v>174</v>
      </c>
    </row>
    <row r="1047" spans="2:51" s="12" customFormat="1">
      <c r="B1047" s="174"/>
      <c r="D1047" s="175" t="s">
        <v>182</v>
      </c>
      <c r="E1047" s="176" t="s">
        <v>1</v>
      </c>
      <c r="F1047" s="177" t="s">
        <v>886</v>
      </c>
      <c r="H1047" s="178">
        <v>3.605</v>
      </c>
      <c r="I1047" s="179"/>
      <c r="L1047" s="174"/>
      <c r="M1047" s="180"/>
      <c r="T1047" s="181"/>
      <c r="AT1047" s="176" t="s">
        <v>182</v>
      </c>
      <c r="AU1047" s="176" t="s">
        <v>113</v>
      </c>
      <c r="AV1047" s="12" t="s">
        <v>113</v>
      </c>
      <c r="AW1047" s="12" t="s">
        <v>31</v>
      </c>
      <c r="AX1047" s="12" t="s">
        <v>77</v>
      </c>
      <c r="AY1047" s="176" t="s">
        <v>174</v>
      </c>
    </row>
    <row r="1048" spans="2:51" s="14" customFormat="1">
      <c r="B1048" s="189"/>
      <c r="D1048" s="175" t="s">
        <v>182</v>
      </c>
      <c r="E1048" s="190" t="s">
        <v>1</v>
      </c>
      <c r="F1048" s="191" t="s">
        <v>560</v>
      </c>
      <c r="H1048" s="190" t="s">
        <v>1</v>
      </c>
      <c r="I1048" s="192"/>
      <c r="L1048" s="189"/>
      <c r="M1048" s="193"/>
      <c r="T1048" s="194"/>
      <c r="AT1048" s="190" t="s">
        <v>182</v>
      </c>
      <c r="AU1048" s="190" t="s">
        <v>113</v>
      </c>
      <c r="AV1048" s="14" t="s">
        <v>85</v>
      </c>
      <c r="AW1048" s="14" t="s">
        <v>31</v>
      </c>
      <c r="AX1048" s="14" t="s">
        <v>77</v>
      </c>
      <c r="AY1048" s="190" t="s">
        <v>174</v>
      </c>
    </row>
    <row r="1049" spans="2:51" s="12" customFormat="1">
      <c r="B1049" s="174"/>
      <c r="D1049" s="175" t="s">
        <v>182</v>
      </c>
      <c r="E1049" s="176" t="s">
        <v>1</v>
      </c>
      <c r="F1049" s="177" t="s">
        <v>887</v>
      </c>
      <c r="H1049" s="178">
        <v>14.301</v>
      </c>
      <c r="I1049" s="179"/>
      <c r="L1049" s="174"/>
      <c r="M1049" s="180"/>
      <c r="T1049" s="181"/>
      <c r="AT1049" s="176" t="s">
        <v>182</v>
      </c>
      <c r="AU1049" s="176" t="s">
        <v>113</v>
      </c>
      <c r="AV1049" s="12" t="s">
        <v>113</v>
      </c>
      <c r="AW1049" s="12" t="s">
        <v>31</v>
      </c>
      <c r="AX1049" s="12" t="s">
        <v>77</v>
      </c>
      <c r="AY1049" s="176" t="s">
        <v>174</v>
      </c>
    </row>
    <row r="1050" spans="2:51" s="14" customFormat="1">
      <c r="B1050" s="189"/>
      <c r="D1050" s="175" t="s">
        <v>182</v>
      </c>
      <c r="E1050" s="190" t="s">
        <v>1</v>
      </c>
      <c r="F1050" s="191" t="s">
        <v>566</v>
      </c>
      <c r="H1050" s="190" t="s">
        <v>1</v>
      </c>
      <c r="I1050" s="192"/>
      <c r="L1050" s="189"/>
      <c r="M1050" s="193"/>
      <c r="T1050" s="194"/>
      <c r="AT1050" s="190" t="s">
        <v>182</v>
      </c>
      <c r="AU1050" s="190" t="s">
        <v>113</v>
      </c>
      <c r="AV1050" s="14" t="s">
        <v>85</v>
      </c>
      <c r="AW1050" s="14" t="s">
        <v>31</v>
      </c>
      <c r="AX1050" s="14" t="s">
        <v>77</v>
      </c>
      <c r="AY1050" s="190" t="s">
        <v>174</v>
      </c>
    </row>
    <row r="1051" spans="2:51" s="12" customFormat="1">
      <c r="B1051" s="174"/>
      <c r="D1051" s="175" t="s">
        <v>182</v>
      </c>
      <c r="E1051" s="176" t="s">
        <v>1</v>
      </c>
      <c r="F1051" s="177" t="s">
        <v>888</v>
      </c>
      <c r="H1051" s="178">
        <v>3.976</v>
      </c>
      <c r="I1051" s="179"/>
      <c r="L1051" s="174"/>
      <c r="M1051" s="180"/>
      <c r="T1051" s="181"/>
      <c r="AT1051" s="176" t="s">
        <v>182</v>
      </c>
      <c r="AU1051" s="176" t="s">
        <v>113</v>
      </c>
      <c r="AV1051" s="12" t="s">
        <v>113</v>
      </c>
      <c r="AW1051" s="12" t="s">
        <v>31</v>
      </c>
      <c r="AX1051" s="12" t="s">
        <v>77</v>
      </c>
      <c r="AY1051" s="176" t="s">
        <v>174</v>
      </c>
    </row>
    <row r="1052" spans="2:51" s="14" customFormat="1">
      <c r="B1052" s="189"/>
      <c r="D1052" s="175" t="s">
        <v>182</v>
      </c>
      <c r="E1052" s="190" t="s">
        <v>1</v>
      </c>
      <c r="F1052" s="191" t="s">
        <v>568</v>
      </c>
      <c r="H1052" s="190" t="s">
        <v>1</v>
      </c>
      <c r="I1052" s="192"/>
      <c r="L1052" s="189"/>
      <c r="M1052" s="193"/>
      <c r="T1052" s="194"/>
      <c r="AT1052" s="190" t="s">
        <v>182</v>
      </c>
      <c r="AU1052" s="190" t="s">
        <v>113</v>
      </c>
      <c r="AV1052" s="14" t="s">
        <v>85</v>
      </c>
      <c r="AW1052" s="14" t="s">
        <v>31</v>
      </c>
      <c r="AX1052" s="14" t="s">
        <v>77</v>
      </c>
      <c r="AY1052" s="190" t="s">
        <v>174</v>
      </c>
    </row>
    <row r="1053" spans="2:51" s="12" customFormat="1">
      <c r="B1053" s="174"/>
      <c r="D1053" s="175" t="s">
        <v>182</v>
      </c>
      <c r="E1053" s="176" t="s">
        <v>1</v>
      </c>
      <c r="F1053" s="177" t="s">
        <v>889</v>
      </c>
      <c r="H1053" s="178">
        <v>7.5949999999999998</v>
      </c>
      <c r="I1053" s="179"/>
      <c r="L1053" s="174"/>
      <c r="M1053" s="180"/>
      <c r="T1053" s="181"/>
      <c r="AT1053" s="176" t="s">
        <v>182</v>
      </c>
      <c r="AU1053" s="176" t="s">
        <v>113</v>
      </c>
      <c r="AV1053" s="12" t="s">
        <v>113</v>
      </c>
      <c r="AW1053" s="12" t="s">
        <v>31</v>
      </c>
      <c r="AX1053" s="12" t="s">
        <v>77</v>
      </c>
      <c r="AY1053" s="176" t="s">
        <v>174</v>
      </c>
    </row>
    <row r="1054" spans="2:51" s="12" customFormat="1">
      <c r="B1054" s="174"/>
      <c r="D1054" s="175" t="s">
        <v>182</v>
      </c>
      <c r="E1054" s="176" t="s">
        <v>1</v>
      </c>
      <c r="F1054" s="177" t="s">
        <v>890</v>
      </c>
      <c r="H1054" s="178">
        <v>8.31</v>
      </c>
      <c r="I1054" s="179"/>
      <c r="L1054" s="174"/>
      <c r="M1054" s="180"/>
      <c r="T1054" s="181"/>
      <c r="AT1054" s="176" t="s">
        <v>182</v>
      </c>
      <c r="AU1054" s="176" t="s">
        <v>113</v>
      </c>
      <c r="AV1054" s="12" t="s">
        <v>113</v>
      </c>
      <c r="AW1054" s="12" t="s">
        <v>31</v>
      </c>
      <c r="AX1054" s="12" t="s">
        <v>77</v>
      </c>
      <c r="AY1054" s="176" t="s">
        <v>174</v>
      </c>
    </row>
    <row r="1055" spans="2:51" s="14" customFormat="1">
      <c r="B1055" s="189"/>
      <c r="D1055" s="175" t="s">
        <v>182</v>
      </c>
      <c r="E1055" s="190" t="s">
        <v>1</v>
      </c>
      <c r="F1055" s="191" t="s">
        <v>221</v>
      </c>
      <c r="H1055" s="190" t="s">
        <v>1</v>
      </c>
      <c r="I1055" s="192"/>
      <c r="L1055" s="189"/>
      <c r="M1055" s="193"/>
      <c r="T1055" s="194"/>
      <c r="AT1055" s="190" t="s">
        <v>182</v>
      </c>
      <c r="AU1055" s="190" t="s">
        <v>113</v>
      </c>
      <c r="AV1055" s="14" t="s">
        <v>85</v>
      </c>
      <c r="AW1055" s="14" t="s">
        <v>31</v>
      </c>
      <c r="AX1055" s="14" t="s">
        <v>77</v>
      </c>
      <c r="AY1055" s="190" t="s">
        <v>174</v>
      </c>
    </row>
    <row r="1056" spans="2:51" s="14" customFormat="1">
      <c r="B1056" s="189"/>
      <c r="D1056" s="175" t="s">
        <v>182</v>
      </c>
      <c r="E1056" s="190" t="s">
        <v>1</v>
      </c>
      <c r="F1056" s="191" t="s">
        <v>868</v>
      </c>
      <c r="H1056" s="190" t="s">
        <v>1</v>
      </c>
      <c r="I1056" s="192"/>
      <c r="L1056" s="189"/>
      <c r="M1056" s="193"/>
      <c r="T1056" s="194"/>
      <c r="AT1056" s="190" t="s">
        <v>182</v>
      </c>
      <c r="AU1056" s="190" t="s">
        <v>113</v>
      </c>
      <c r="AV1056" s="14" t="s">
        <v>85</v>
      </c>
      <c r="AW1056" s="14" t="s">
        <v>31</v>
      </c>
      <c r="AX1056" s="14" t="s">
        <v>77</v>
      </c>
      <c r="AY1056" s="190" t="s">
        <v>174</v>
      </c>
    </row>
    <row r="1057" spans="2:51" s="12" customFormat="1">
      <c r="B1057" s="174"/>
      <c r="D1057" s="175" t="s">
        <v>182</v>
      </c>
      <c r="E1057" s="176" t="s">
        <v>1</v>
      </c>
      <c r="F1057" s="177" t="s">
        <v>898</v>
      </c>
      <c r="H1057" s="178">
        <v>2.8010000000000002</v>
      </c>
      <c r="I1057" s="179"/>
      <c r="L1057" s="174"/>
      <c r="M1057" s="180"/>
      <c r="T1057" s="181"/>
      <c r="AT1057" s="176" t="s">
        <v>182</v>
      </c>
      <c r="AU1057" s="176" t="s">
        <v>113</v>
      </c>
      <c r="AV1057" s="12" t="s">
        <v>113</v>
      </c>
      <c r="AW1057" s="12" t="s">
        <v>31</v>
      </c>
      <c r="AX1057" s="12" t="s">
        <v>77</v>
      </c>
      <c r="AY1057" s="176" t="s">
        <v>174</v>
      </c>
    </row>
    <row r="1058" spans="2:51" s="12" customFormat="1">
      <c r="B1058" s="174"/>
      <c r="D1058" s="175" t="s">
        <v>182</v>
      </c>
      <c r="E1058" s="176" t="s">
        <v>1</v>
      </c>
      <c r="F1058" s="177" t="s">
        <v>899</v>
      </c>
      <c r="H1058" s="178">
        <v>-2.16</v>
      </c>
      <c r="I1058" s="179"/>
      <c r="L1058" s="174"/>
      <c r="M1058" s="180"/>
      <c r="T1058" s="181"/>
      <c r="AT1058" s="176" t="s">
        <v>182</v>
      </c>
      <c r="AU1058" s="176" t="s">
        <v>113</v>
      </c>
      <c r="AV1058" s="12" t="s">
        <v>113</v>
      </c>
      <c r="AW1058" s="12" t="s">
        <v>31</v>
      </c>
      <c r="AX1058" s="12" t="s">
        <v>77</v>
      </c>
      <c r="AY1058" s="176" t="s">
        <v>174</v>
      </c>
    </row>
    <row r="1059" spans="2:51" s="14" customFormat="1">
      <c r="B1059" s="189"/>
      <c r="D1059" s="175" t="s">
        <v>182</v>
      </c>
      <c r="E1059" s="190" t="s">
        <v>1</v>
      </c>
      <c r="F1059" s="191" t="s">
        <v>235</v>
      </c>
      <c r="H1059" s="190" t="s">
        <v>1</v>
      </c>
      <c r="I1059" s="192"/>
      <c r="L1059" s="189"/>
      <c r="M1059" s="193"/>
      <c r="T1059" s="194"/>
      <c r="AT1059" s="190" t="s">
        <v>182</v>
      </c>
      <c r="AU1059" s="190" t="s">
        <v>113</v>
      </c>
      <c r="AV1059" s="14" t="s">
        <v>85</v>
      </c>
      <c r="AW1059" s="14" t="s">
        <v>31</v>
      </c>
      <c r="AX1059" s="14" t="s">
        <v>77</v>
      </c>
      <c r="AY1059" s="190" t="s">
        <v>174</v>
      </c>
    </row>
    <row r="1060" spans="2:51" s="14" customFormat="1">
      <c r="B1060" s="189"/>
      <c r="D1060" s="175" t="s">
        <v>182</v>
      </c>
      <c r="E1060" s="190" t="s">
        <v>1</v>
      </c>
      <c r="F1060" s="191" t="s">
        <v>873</v>
      </c>
      <c r="H1060" s="190" t="s">
        <v>1</v>
      </c>
      <c r="I1060" s="192"/>
      <c r="L1060" s="189"/>
      <c r="M1060" s="193"/>
      <c r="T1060" s="194"/>
      <c r="AT1060" s="190" t="s">
        <v>182</v>
      </c>
      <c r="AU1060" s="190" t="s">
        <v>113</v>
      </c>
      <c r="AV1060" s="14" t="s">
        <v>85</v>
      </c>
      <c r="AW1060" s="14" t="s">
        <v>31</v>
      </c>
      <c r="AX1060" s="14" t="s">
        <v>77</v>
      </c>
      <c r="AY1060" s="190" t="s">
        <v>174</v>
      </c>
    </row>
    <row r="1061" spans="2:51" s="12" customFormat="1">
      <c r="B1061" s="174"/>
      <c r="D1061" s="175" t="s">
        <v>182</v>
      </c>
      <c r="E1061" s="176" t="s">
        <v>1</v>
      </c>
      <c r="F1061" s="177" t="s">
        <v>898</v>
      </c>
      <c r="H1061" s="178">
        <v>2.8010000000000002</v>
      </c>
      <c r="I1061" s="179"/>
      <c r="L1061" s="174"/>
      <c r="M1061" s="180"/>
      <c r="T1061" s="181"/>
      <c r="AT1061" s="176" t="s">
        <v>182</v>
      </c>
      <c r="AU1061" s="176" t="s">
        <v>113</v>
      </c>
      <c r="AV1061" s="12" t="s">
        <v>113</v>
      </c>
      <c r="AW1061" s="12" t="s">
        <v>31</v>
      </c>
      <c r="AX1061" s="12" t="s">
        <v>77</v>
      </c>
      <c r="AY1061" s="176" t="s">
        <v>174</v>
      </c>
    </row>
    <row r="1062" spans="2:51" s="12" customFormat="1">
      <c r="B1062" s="174"/>
      <c r="D1062" s="175" t="s">
        <v>182</v>
      </c>
      <c r="E1062" s="176" t="s">
        <v>1</v>
      </c>
      <c r="F1062" s="177" t="s">
        <v>899</v>
      </c>
      <c r="H1062" s="178">
        <v>-2.16</v>
      </c>
      <c r="I1062" s="179"/>
      <c r="L1062" s="174"/>
      <c r="M1062" s="180"/>
      <c r="T1062" s="181"/>
      <c r="AT1062" s="176" t="s">
        <v>182</v>
      </c>
      <c r="AU1062" s="176" t="s">
        <v>113</v>
      </c>
      <c r="AV1062" s="12" t="s">
        <v>113</v>
      </c>
      <c r="AW1062" s="12" t="s">
        <v>31</v>
      </c>
      <c r="AX1062" s="12" t="s">
        <v>77</v>
      </c>
      <c r="AY1062" s="176" t="s">
        <v>174</v>
      </c>
    </row>
    <row r="1063" spans="2:51" s="14" customFormat="1">
      <c r="B1063" s="189"/>
      <c r="D1063" s="175" t="s">
        <v>182</v>
      </c>
      <c r="E1063" s="190" t="s">
        <v>1</v>
      </c>
      <c r="F1063" s="191" t="s">
        <v>243</v>
      </c>
      <c r="H1063" s="190" t="s">
        <v>1</v>
      </c>
      <c r="I1063" s="192"/>
      <c r="L1063" s="189"/>
      <c r="M1063" s="193"/>
      <c r="T1063" s="194"/>
      <c r="AT1063" s="190" t="s">
        <v>182</v>
      </c>
      <c r="AU1063" s="190" t="s">
        <v>113</v>
      </c>
      <c r="AV1063" s="14" t="s">
        <v>85</v>
      </c>
      <c r="AW1063" s="14" t="s">
        <v>31</v>
      </c>
      <c r="AX1063" s="14" t="s">
        <v>77</v>
      </c>
      <c r="AY1063" s="190" t="s">
        <v>174</v>
      </c>
    </row>
    <row r="1064" spans="2:51" s="14" customFormat="1">
      <c r="B1064" s="189"/>
      <c r="D1064" s="175" t="s">
        <v>182</v>
      </c>
      <c r="E1064" s="190" t="s">
        <v>1</v>
      </c>
      <c r="F1064" s="191" t="s">
        <v>873</v>
      </c>
      <c r="H1064" s="190" t="s">
        <v>1</v>
      </c>
      <c r="I1064" s="192"/>
      <c r="L1064" s="189"/>
      <c r="M1064" s="193"/>
      <c r="T1064" s="194"/>
      <c r="AT1064" s="190" t="s">
        <v>182</v>
      </c>
      <c r="AU1064" s="190" t="s">
        <v>113</v>
      </c>
      <c r="AV1064" s="14" t="s">
        <v>85</v>
      </c>
      <c r="AW1064" s="14" t="s">
        <v>31</v>
      </c>
      <c r="AX1064" s="14" t="s">
        <v>77</v>
      </c>
      <c r="AY1064" s="190" t="s">
        <v>174</v>
      </c>
    </row>
    <row r="1065" spans="2:51" s="12" customFormat="1">
      <c r="B1065" s="174"/>
      <c r="D1065" s="175" t="s">
        <v>182</v>
      </c>
      <c r="E1065" s="176" t="s">
        <v>1</v>
      </c>
      <c r="F1065" s="177" t="s">
        <v>901</v>
      </c>
      <c r="H1065" s="178">
        <v>3.3</v>
      </c>
      <c r="I1065" s="179"/>
      <c r="L1065" s="174"/>
      <c r="M1065" s="180"/>
      <c r="T1065" s="181"/>
      <c r="AT1065" s="176" t="s">
        <v>182</v>
      </c>
      <c r="AU1065" s="176" t="s">
        <v>113</v>
      </c>
      <c r="AV1065" s="12" t="s">
        <v>113</v>
      </c>
      <c r="AW1065" s="12" t="s">
        <v>31</v>
      </c>
      <c r="AX1065" s="12" t="s">
        <v>77</v>
      </c>
      <c r="AY1065" s="176" t="s">
        <v>174</v>
      </c>
    </row>
    <row r="1066" spans="2:51" s="14" customFormat="1">
      <c r="B1066" s="189"/>
      <c r="D1066" s="175" t="s">
        <v>182</v>
      </c>
      <c r="E1066" s="190" t="s">
        <v>1</v>
      </c>
      <c r="F1066" s="191" t="s">
        <v>246</v>
      </c>
      <c r="H1066" s="190" t="s">
        <v>1</v>
      </c>
      <c r="I1066" s="192"/>
      <c r="L1066" s="189"/>
      <c r="M1066" s="193"/>
      <c r="T1066" s="194"/>
      <c r="AT1066" s="190" t="s">
        <v>182</v>
      </c>
      <c r="AU1066" s="190" t="s">
        <v>113</v>
      </c>
      <c r="AV1066" s="14" t="s">
        <v>85</v>
      </c>
      <c r="AW1066" s="14" t="s">
        <v>31</v>
      </c>
      <c r="AX1066" s="14" t="s">
        <v>77</v>
      </c>
      <c r="AY1066" s="190" t="s">
        <v>174</v>
      </c>
    </row>
    <row r="1067" spans="2:51" s="14" customFormat="1">
      <c r="B1067" s="189"/>
      <c r="D1067" s="175" t="s">
        <v>182</v>
      </c>
      <c r="E1067" s="190" t="s">
        <v>1</v>
      </c>
      <c r="F1067" s="191" t="s">
        <v>873</v>
      </c>
      <c r="H1067" s="190" t="s">
        <v>1</v>
      </c>
      <c r="I1067" s="192"/>
      <c r="L1067" s="189"/>
      <c r="M1067" s="193"/>
      <c r="T1067" s="194"/>
      <c r="AT1067" s="190" t="s">
        <v>182</v>
      </c>
      <c r="AU1067" s="190" t="s">
        <v>113</v>
      </c>
      <c r="AV1067" s="14" t="s">
        <v>85</v>
      </c>
      <c r="AW1067" s="14" t="s">
        <v>31</v>
      </c>
      <c r="AX1067" s="14" t="s">
        <v>77</v>
      </c>
      <c r="AY1067" s="190" t="s">
        <v>174</v>
      </c>
    </row>
    <row r="1068" spans="2:51" s="12" customFormat="1">
      <c r="B1068" s="174"/>
      <c r="D1068" s="175" t="s">
        <v>182</v>
      </c>
      <c r="E1068" s="176" t="s">
        <v>1</v>
      </c>
      <c r="F1068" s="177" t="s">
        <v>901</v>
      </c>
      <c r="H1068" s="178">
        <v>3.3</v>
      </c>
      <c r="I1068" s="179"/>
      <c r="L1068" s="174"/>
      <c r="M1068" s="180"/>
      <c r="T1068" s="181"/>
      <c r="AT1068" s="176" t="s">
        <v>182</v>
      </c>
      <c r="AU1068" s="176" t="s">
        <v>113</v>
      </c>
      <c r="AV1068" s="12" t="s">
        <v>113</v>
      </c>
      <c r="AW1068" s="12" t="s">
        <v>31</v>
      </c>
      <c r="AX1068" s="12" t="s">
        <v>77</v>
      </c>
      <c r="AY1068" s="176" t="s">
        <v>174</v>
      </c>
    </row>
    <row r="1069" spans="2:51" s="14" customFormat="1">
      <c r="B1069" s="189"/>
      <c r="D1069" s="175" t="s">
        <v>182</v>
      </c>
      <c r="E1069" s="190" t="s">
        <v>1</v>
      </c>
      <c r="F1069" s="191" t="s">
        <v>248</v>
      </c>
      <c r="H1069" s="190" t="s">
        <v>1</v>
      </c>
      <c r="I1069" s="192"/>
      <c r="L1069" s="189"/>
      <c r="M1069" s="193"/>
      <c r="T1069" s="194"/>
      <c r="AT1069" s="190" t="s">
        <v>182</v>
      </c>
      <c r="AU1069" s="190" t="s">
        <v>113</v>
      </c>
      <c r="AV1069" s="14" t="s">
        <v>85</v>
      </c>
      <c r="AW1069" s="14" t="s">
        <v>31</v>
      </c>
      <c r="AX1069" s="14" t="s">
        <v>77</v>
      </c>
      <c r="AY1069" s="190" t="s">
        <v>174</v>
      </c>
    </row>
    <row r="1070" spans="2:51" s="14" customFormat="1">
      <c r="B1070" s="189"/>
      <c r="D1070" s="175" t="s">
        <v>182</v>
      </c>
      <c r="E1070" s="190" t="s">
        <v>1</v>
      </c>
      <c r="F1070" s="191" t="s">
        <v>873</v>
      </c>
      <c r="H1070" s="190" t="s">
        <v>1</v>
      </c>
      <c r="I1070" s="192"/>
      <c r="L1070" s="189"/>
      <c r="M1070" s="193"/>
      <c r="T1070" s="194"/>
      <c r="AT1070" s="190" t="s">
        <v>182</v>
      </c>
      <c r="AU1070" s="190" t="s">
        <v>113</v>
      </c>
      <c r="AV1070" s="14" t="s">
        <v>85</v>
      </c>
      <c r="AW1070" s="14" t="s">
        <v>31</v>
      </c>
      <c r="AX1070" s="14" t="s">
        <v>77</v>
      </c>
      <c r="AY1070" s="190" t="s">
        <v>174</v>
      </c>
    </row>
    <row r="1071" spans="2:51" s="12" customFormat="1">
      <c r="B1071" s="174"/>
      <c r="D1071" s="175" t="s">
        <v>182</v>
      </c>
      <c r="E1071" s="176" t="s">
        <v>1</v>
      </c>
      <c r="F1071" s="177" t="s">
        <v>904</v>
      </c>
      <c r="H1071" s="178">
        <v>11.135</v>
      </c>
      <c r="I1071" s="179"/>
      <c r="L1071" s="174"/>
      <c r="M1071" s="180"/>
      <c r="T1071" s="181"/>
      <c r="AT1071" s="176" t="s">
        <v>182</v>
      </c>
      <c r="AU1071" s="176" t="s">
        <v>113</v>
      </c>
      <c r="AV1071" s="12" t="s">
        <v>113</v>
      </c>
      <c r="AW1071" s="12" t="s">
        <v>31</v>
      </c>
      <c r="AX1071" s="12" t="s">
        <v>77</v>
      </c>
      <c r="AY1071" s="176" t="s">
        <v>174</v>
      </c>
    </row>
    <row r="1072" spans="2:51" s="12" customFormat="1">
      <c r="B1072" s="174"/>
      <c r="D1072" s="175" t="s">
        <v>182</v>
      </c>
      <c r="E1072" s="176" t="s">
        <v>1</v>
      </c>
      <c r="F1072" s="177" t="s">
        <v>905</v>
      </c>
      <c r="H1072" s="178">
        <v>-6.2290000000000001</v>
      </c>
      <c r="I1072" s="179"/>
      <c r="L1072" s="174"/>
      <c r="M1072" s="180"/>
      <c r="T1072" s="181"/>
      <c r="AT1072" s="176" t="s">
        <v>182</v>
      </c>
      <c r="AU1072" s="176" t="s">
        <v>113</v>
      </c>
      <c r="AV1072" s="12" t="s">
        <v>113</v>
      </c>
      <c r="AW1072" s="12" t="s">
        <v>31</v>
      </c>
      <c r="AX1072" s="12" t="s">
        <v>77</v>
      </c>
      <c r="AY1072" s="176" t="s">
        <v>174</v>
      </c>
    </row>
    <row r="1073" spans="2:65" s="14" customFormat="1">
      <c r="B1073" s="189"/>
      <c r="D1073" s="175" t="s">
        <v>182</v>
      </c>
      <c r="E1073" s="190" t="s">
        <v>1</v>
      </c>
      <c r="F1073" s="191" t="s">
        <v>253</v>
      </c>
      <c r="H1073" s="190" t="s">
        <v>1</v>
      </c>
      <c r="I1073" s="192"/>
      <c r="L1073" s="189"/>
      <c r="M1073" s="193"/>
      <c r="T1073" s="194"/>
      <c r="AT1073" s="190" t="s">
        <v>182</v>
      </c>
      <c r="AU1073" s="190" t="s">
        <v>113</v>
      </c>
      <c r="AV1073" s="14" t="s">
        <v>85</v>
      </c>
      <c r="AW1073" s="14" t="s">
        <v>31</v>
      </c>
      <c r="AX1073" s="14" t="s">
        <v>77</v>
      </c>
      <c r="AY1073" s="190" t="s">
        <v>174</v>
      </c>
    </row>
    <row r="1074" spans="2:65" s="14" customFormat="1">
      <c r="B1074" s="189"/>
      <c r="D1074" s="175" t="s">
        <v>182</v>
      </c>
      <c r="E1074" s="190" t="s">
        <v>1</v>
      </c>
      <c r="F1074" s="191" t="s">
        <v>873</v>
      </c>
      <c r="H1074" s="190" t="s">
        <v>1</v>
      </c>
      <c r="I1074" s="192"/>
      <c r="L1074" s="189"/>
      <c r="M1074" s="193"/>
      <c r="T1074" s="194"/>
      <c r="AT1074" s="190" t="s">
        <v>182</v>
      </c>
      <c r="AU1074" s="190" t="s">
        <v>113</v>
      </c>
      <c r="AV1074" s="14" t="s">
        <v>85</v>
      </c>
      <c r="AW1074" s="14" t="s">
        <v>31</v>
      </c>
      <c r="AX1074" s="14" t="s">
        <v>77</v>
      </c>
      <c r="AY1074" s="190" t="s">
        <v>174</v>
      </c>
    </row>
    <row r="1075" spans="2:65" s="12" customFormat="1">
      <c r="B1075" s="174"/>
      <c r="D1075" s="175" t="s">
        <v>182</v>
      </c>
      <c r="E1075" s="176" t="s">
        <v>1</v>
      </c>
      <c r="F1075" s="177" t="s">
        <v>906</v>
      </c>
      <c r="H1075" s="178">
        <v>10.061999999999999</v>
      </c>
      <c r="I1075" s="179"/>
      <c r="L1075" s="174"/>
      <c r="M1075" s="180"/>
      <c r="T1075" s="181"/>
      <c r="AT1075" s="176" t="s">
        <v>182</v>
      </c>
      <c r="AU1075" s="176" t="s">
        <v>113</v>
      </c>
      <c r="AV1075" s="12" t="s">
        <v>113</v>
      </c>
      <c r="AW1075" s="12" t="s">
        <v>31</v>
      </c>
      <c r="AX1075" s="12" t="s">
        <v>77</v>
      </c>
      <c r="AY1075" s="176" t="s">
        <v>174</v>
      </c>
    </row>
    <row r="1076" spans="2:65" s="12" customFormat="1">
      <c r="B1076" s="174"/>
      <c r="D1076" s="175" t="s">
        <v>182</v>
      </c>
      <c r="E1076" s="176" t="s">
        <v>1</v>
      </c>
      <c r="F1076" s="177" t="s">
        <v>907</v>
      </c>
      <c r="H1076" s="178">
        <v>-11.831</v>
      </c>
      <c r="I1076" s="179"/>
      <c r="L1076" s="174"/>
      <c r="M1076" s="180"/>
      <c r="T1076" s="181"/>
      <c r="AT1076" s="176" t="s">
        <v>182</v>
      </c>
      <c r="AU1076" s="176" t="s">
        <v>113</v>
      </c>
      <c r="AV1076" s="12" t="s">
        <v>113</v>
      </c>
      <c r="AW1076" s="12" t="s">
        <v>31</v>
      </c>
      <c r="AX1076" s="12" t="s">
        <v>77</v>
      </c>
      <c r="AY1076" s="176" t="s">
        <v>174</v>
      </c>
    </row>
    <row r="1077" spans="2:65" s="13" customFormat="1">
      <c r="B1077" s="182"/>
      <c r="D1077" s="175" t="s">
        <v>182</v>
      </c>
      <c r="E1077" s="183" t="s">
        <v>1</v>
      </c>
      <c r="F1077" s="184" t="s">
        <v>185</v>
      </c>
      <c r="H1077" s="185">
        <v>108.92</v>
      </c>
      <c r="I1077" s="186"/>
      <c r="L1077" s="182"/>
      <c r="M1077" s="187"/>
      <c r="T1077" s="188"/>
      <c r="AT1077" s="183" t="s">
        <v>182</v>
      </c>
      <c r="AU1077" s="183" t="s">
        <v>113</v>
      </c>
      <c r="AV1077" s="13" t="s">
        <v>124</v>
      </c>
      <c r="AW1077" s="13" t="s">
        <v>31</v>
      </c>
      <c r="AX1077" s="13" t="s">
        <v>85</v>
      </c>
      <c r="AY1077" s="183" t="s">
        <v>174</v>
      </c>
    </row>
    <row r="1078" spans="2:65" s="11" customFormat="1" ht="22.7" customHeight="1">
      <c r="B1078" s="151"/>
      <c r="D1078" s="152" t="s">
        <v>76</v>
      </c>
      <c r="E1078" s="160" t="s">
        <v>922</v>
      </c>
      <c r="F1078" s="160" t="s">
        <v>923</v>
      </c>
      <c r="I1078" s="154"/>
      <c r="J1078" s="161">
        <f>BK1078</f>
        <v>0</v>
      </c>
      <c r="L1078" s="151"/>
      <c r="M1078" s="155"/>
      <c r="P1078" s="156">
        <f>SUM(P1079:P1081)</f>
        <v>0</v>
      </c>
      <c r="R1078" s="156">
        <f>SUM(R1079:R1081)</f>
        <v>0</v>
      </c>
      <c r="T1078" s="157">
        <f>SUM(T1079:T1081)</f>
        <v>6.3750000000000001E-2</v>
      </c>
      <c r="AR1078" s="152" t="s">
        <v>113</v>
      </c>
      <c r="AT1078" s="158" t="s">
        <v>76</v>
      </c>
      <c r="AU1078" s="158" t="s">
        <v>85</v>
      </c>
      <c r="AY1078" s="152" t="s">
        <v>174</v>
      </c>
      <c r="BK1078" s="159">
        <f>SUM(BK1079:BK1081)</f>
        <v>0</v>
      </c>
    </row>
    <row r="1079" spans="2:65" s="1" customFormat="1" ht="24.2" customHeight="1">
      <c r="B1079" s="34"/>
      <c r="C1079" s="162" t="s">
        <v>924</v>
      </c>
      <c r="D1079" s="162" t="s">
        <v>177</v>
      </c>
      <c r="E1079" s="163" t="s">
        <v>925</v>
      </c>
      <c r="F1079" s="164" t="s">
        <v>926</v>
      </c>
      <c r="G1079" s="165" t="s">
        <v>180</v>
      </c>
      <c r="H1079" s="166">
        <v>3.75</v>
      </c>
      <c r="I1079" s="167"/>
      <c r="J1079" s="168">
        <f>ROUND(I1079*H1079,2)</f>
        <v>0</v>
      </c>
      <c r="K1079" s="169"/>
      <c r="L1079" s="34"/>
      <c r="M1079" s="170" t="s">
        <v>1</v>
      </c>
      <c r="N1079" s="136" t="s">
        <v>43</v>
      </c>
      <c r="P1079" s="171">
        <f>O1079*H1079</f>
        <v>0</v>
      </c>
      <c r="Q1079" s="171">
        <v>0</v>
      </c>
      <c r="R1079" s="171">
        <f>Q1079*H1079</f>
        <v>0</v>
      </c>
      <c r="S1079" s="171">
        <v>1.7000000000000001E-2</v>
      </c>
      <c r="T1079" s="172">
        <f>S1079*H1079</f>
        <v>6.3750000000000001E-2</v>
      </c>
      <c r="AR1079" s="173" t="s">
        <v>373</v>
      </c>
      <c r="AT1079" s="173" t="s">
        <v>177</v>
      </c>
      <c r="AU1079" s="173" t="s">
        <v>113</v>
      </c>
      <c r="AY1079" s="17" t="s">
        <v>174</v>
      </c>
      <c r="BE1079" s="99">
        <f>IF(N1079="základná",J1079,0)</f>
        <v>0</v>
      </c>
      <c r="BF1079" s="99">
        <f>IF(N1079="znížená",J1079,0)</f>
        <v>0</v>
      </c>
      <c r="BG1079" s="99">
        <f>IF(N1079="zákl. prenesená",J1079,0)</f>
        <v>0</v>
      </c>
      <c r="BH1079" s="99">
        <f>IF(N1079="zníž. prenesená",J1079,0)</f>
        <v>0</v>
      </c>
      <c r="BI1079" s="99">
        <f>IF(N1079="nulová",J1079,0)</f>
        <v>0</v>
      </c>
      <c r="BJ1079" s="17" t="s">
        <v>113</v>
      </c>
      <c r="BK1079" s="99">
        <f>ROUND(I1079*H1079,2)</f>
        <v>0</v>
      </c>
      <c r="BL1079" s="17" t="s">
        <v>373</v>
      </c>
      <c r="BM1079" s="173" t="s">
        <v>927</v>
      </c>
    </row>
    <row r="1080" spans="2:65" s="12" customFormat="1">
      <c r="B1080" s="174"/>
      <c r="D1080" s="175" t="s">
        <v>182</v>
      </c>
      <c r="E1080" s="176" t="s">
        <v>1</v>
      </c>
      <c r="F1080" s="177" t="s">
        <v>928</v>
      </c>
      <c r="H1080" s="178">
        <v>3.75</v>
      </c>
      <c r="I1080" s="179"/>
      <c r="L1080" s="174"/>
      <c r="M1080" s="180"/>
      <c r="T1080" s="181"/>
      <c r="AT1080" s="176" t="s">
        <v>182</v>
      </c>
      <c r="AU1080" s="176" t="s">
        <v>113</v>
      </c>
      <c r="AV1080" s="12" t="s">
        <v>113</v>
      </c>
      <c r="AW1080" s="12" t="s">
        <v>31</v>
      </c>
      <c r="AX1080" s="12" t="s">
        <v>77</v>
      </c>
      <c r="AY1080" s="176" t="s">
        <v>174</v>
      </c>
    </row>
    <row r="1081" spans="2:65" s="13" customFormat="1">
      <c r="B1081" s="182"/>
      <c r="D1081" s="175" t="s">
        <v>182</v>
      </c>
      <c r="E1081" s="183" t="s">
        <v>1</v>
      </c>
      <c r="F1081" s="184" t="s">
        <v>185</v>
      </c>
      <c r="H1081" s="185">
        <v>3.75</v>
      </c>
      <c r="I1081" s="186"/>
      <c r="L1081" s="182"/>
      <c r="M1081" s="187"/>
      <c r="T1081" s="188"/>
      <c r="AT1081" s="183" t="s">
        <v>182</v>
      </c>
      <c r="AU1081" s="183" t="s">
        <v>113</v>
      </c>
      <c r="AV1081" s="13" t="s">
        <v>124</v>
      </c>
      <c r="AW1081" s="13" t="s">
        <v>31</v>
      </c>
      <c r="AX1081" s="13" t="s">
        <v>85</v>
      </c>
      <c r="AY1081" s="183" t="s">
        <v>174</v>
      </c>
    </row>
    <row r="1082" spans="2:65" s="1" customFormat="1" ht="49.9" customHeight="1">
      <c r="B1082" s="34"/>
      <c r="E1082" s="153" t="s">
        <v>929</v>
      </c>
      <c r="F1082" s="153" t="s">
        <v>930</v>
      </c>
      <c r="J1082" s="134">
        <f t="shared" ref="J1082:J1087" si="25">BK1082</f>
        <v>0</v>
      </c>
      <c r="L1082" s="34"/>
      <c r="M1082" s="213"/>
      <c r="T1082" s="61"/>
      <c r="AT1082" s="17" t="s">
        <v>76</v>
      </c>
      <c r="AU1082" s="17" t="s">
        <v>77</v>
      </c>
      <c r="AY1082" s="17" t="s">
        <v>931</v>
      </c>
      <c r="BK1082" s="99">
        <f>SUM(BK1083:BK1087)</f>
        <v>0</v>
      </c>
    </row>
    <row r="1083" spans="2:65" s="1" customFormat="1" ht="16.350000000000001" customHeight="1">
      <c r="B1083" s="34"/>
      <c r="C1083" s="214" t="s">
        <v>1</v>
      </c>
      <c r="D1083" s="214" t="s">
        <v>177</v>
      </c>
      <c r="E1083" s="215" t="s">
        <v>1</v>
      </c>
      <c r="F1083" s="216" t="s">
        <v>1</v>
      </c>
      <c r="G1083" s="217" t="s">
        <v>1</v>
      </c>
      <c r="H1083" s="218"/>
      <c r="I1083" s="219"/>
      <c r="J1083" s="220">
        <f t="shared" si="25"/>
        <v>0</v>
      </c>
      <c r="K1083" s="169"/>
      <c r="L1083" s="34"/>
      <c r="M1083" s="221" t="s">
        <v>1</v>
      </c>
      <c r="N1083" s="222" t="s">
        <v>43</v>
      </c>
      <c r="T1083" s="61"/>
      <c r="AT1083" s="17" t="s">
        <v>931</v>
      </c>
      <c r="AU1083" s="17" t="s">
        <v>85</v>
      </c>
      <c r="AY1083" s="17" t="s">
        <v>931</v>
      </c>
      <c r="BE1083" s="99">
        <f>IF(N1083="základná",J1083,0)</f>
        <v>0</v>
      </c>
      <c r="BF1083" s="99">
        <f>IF(N1083="znížená",J1083,0)</f>
        <v>0</v>
      </c>
      <c r="BG1083" s="99">
        <f>IF(N1083="zákl. prenesená",J1083,0)</f>
        <v>0</v>
      </c>
      <c r="BH1083" s="99">
        <f>IF(N1083="zníž. prenesená",J1083,0)</f>
        <v>0</v>
      </c>
      <c r="BI1083" s="99">
        <f>IF(N1083="nulová",J1083,0)</f>
        <v>0</v>
      </c>
      <c r="BJ1083" s="17" t="s">
        <v>113</v>
      </c>
      <c r="BK1083" s="99">
        <f>I1083*H1083</f>
        <v>0</v>
      </c>
    </row>
    <row r="1084" spans="2:65" s="1" customFormat="1" ht="16.350000000000001" customHeight="1">
      <c r="B1084" s="34"/>
      <c r="C1084" s="214" t="s">
        <v>1</v>
      </c>
      <c r="D1084" s="214" t="s">
        <v>177</v>
      </c>
      <c r="E1084" s="215" t="s">
        <v>1</v>
      </c>
      <c r="F1084" s="216" t="s">
        <v>1</v>
      </c>
      <c r="G1084" s="217" t="s">
        <v>1</v>
      </c>
      <c r="H1084" s="218"/>
      <c r="I1084" s="219"/>
      <c r="J1084" s="220">
        <f t="shared" si="25"/>
        <v>0</v>
      </c>
      <c r="K1084" s="169"/>
      <c r="L1084" s="34"/>
      <c r="M1084" s="221" t="s">
        <v>1</v>
      </c>
      <c r="N1084" s="222" t="s">
        <v>43</v>
      </c>
      <c r="T1084" s="61"/>
      <c r="AT1084" s="17" t="s">
        <v>931</v>
      </c>
      <c r="AU1084" s="17" t="s">
        <v>85</v>
      </c>
      <c r="AY1084" s="17" t="s">
        <v>931</v>
      </c>
      <c r="BE1084" s="99">
        <f>IF(N1084="základná",J1084,0)</f>
        <v>0</v>
      </c>
      <c r="BF1084" s="99">
        <f>IF(N1084="znížená",J1084,0)</f>
        <v>0</v>
      </c>
      <c r="BG1084" s="99">
        <f>IF(N1084="zákl. prenesená",J1084,0)</f>
        <v>0</v>
      </c>
      <c r="BH1084" s="99">
        <f>IF(N1084="zníž. prenesená",J1084,0)</f>
        <v>0</v>
      </c>
      <c r="BI1084" s="99">
        <f>IF(N1084="nulová",J1084,0)</f>
        <v>0</v>
      </c>
      <c r="BJ1084" s="17" t="s">
        <v>113</v>
      </c>
      <c r="BK1084" s="99">
        <f>I1084*H1084</f>
        <v>0</v>
      </c>
    </row>
    <row r="1085" spans="2:65" s="1" customFormat="1" ht="16.350000000000001" customHeight="1">
      <c r="B1085" s="34"/>
      <c r="C1085" s="214" t="s">
        <v>1</v>
      </c>
      <c r="D1085" s="214" t="s">
        <v>177</v>
      </c>
      <c r="E1085" s="215" t="s">
        <v>1</v>
      </c>
      <c r="F1085" s="216" t="s">
        <v>1</v>
      </c>
      <c r="G1085" s="217" t="s">
        <v>1</v>
      </c>
      <c r="H1085" s="218"/>
      <c r="I1085" s="219"/>
      <c r="J1085" s="220">
        <f t="shared" si="25"/>
        <v>0</v>
      </c>
      <c r="K1085" s="169"/>
      <c r="L1085" s="34"/>
      <c r="M1085" s="221" t="s">
        <v>1</v>
      </c>
      <c r="N1085" s="222" t="s">
        <v>43</v>
      </c>
      <c r="T1085" s="61"/>
      <c r="AT1085" s="17" t="s">
        <v>931</v>
      </c>
      <c r="AU1085" s="17" t="s">
        <v>85</v>
      </c>
      <c r="AY1085" s="17" t="s">
        <v>931</v>
      </c>
      <c r="BE1085" s="99">
        <f>IF(N1085="základná",J1085,0)</f>
        <v>0</v>
      </c>
      <c r="BF1085" s="99">
        <f>IF(N1085="znížená",J1085,0)</f>
        <v>0</v>
      </c>
      <c r="BG1085" s="99">
        <f>IF(N1085="zákl. prenesená",J1085,0)</f>
        <v>0</v>
      </c>
      <c r="BH1085" s="99">
        <f>IF(N1085="zníž. prenesená",J1085,0)</f>
        <v>0</v>
      </c>
      <c r="BI1085" s="99">
        <f>IF(N1085="nulová",J1085,0)</f>
        <v>0</v>
      </c>
      <c r="BJ1085" s="17" t="s">
        <v>113</v>
      </c>
      <c r="BK1085" s="99">
        <f>I1085*H1085</f>
        <v>0</v>
      </c>
    </row>
    <row r="1086" spans="2:65" s="1" customFormat="1" ht="16.350000000000001" customHeight="1">
      <c r="B1086" s="34"/>
      <c r="C1086" s="214" t="s">
        <v>1</v>
      </c>
      <c r="D1086" s="214" t="s">
        <v>177</v>
      </c>
      <c r="E1086" s="215" t="s">
        <v>1</v>
      </c>
      <c r="F1086" s="216" t="s">
        <v>1</v>
      </c>
      <c r="G1086" s="217" t="s">
        <v>1</v>
      </c>
      <c r="H1086" s="218"/>
      <c r="I1086" s="219"/>
      <c r="J1086" s="220">
        <f t="shared" si="25"/>
        <v>0</v>
      </c>
      <c r="K1086" s="169"/>
      <c r="L1086" s="34"/>
      <c r="M1086" s="221" t="s">
        <v>1</v>
      </c>
      <c r="N1086" s="222" t="s">
        <v>43</v>
      </c>
      <c r="T1086" s="61"/>
      <c r="AT1086" s="17" t="s">
        <v>931</v>
      </c>
      <c r="AU1086" s="17" t="s">
        <v>85</v>
      </c>
      <c r="AY1086" s="17" t="s">
        <v>931</v>
      </c>
      <c r="BE1086" s="99">
        <f>IF(N1086="základná",J1086,0)</f>
        <v>0</v>
      </c>
      <c r="BF1086" s="99">
        <f>IF(N1086="znížená",J1086,0)</f>
        <v>0</v>
      </c>
      <c r="BG1086" s="99">
        <f>IF(N1086="zákl. prenesená",J1086,0)</f>
        <v>0</v>
      </c>
      <c r="BH1086" s="99">
        <f>IF(N1086="zníž. prenesená",J1086,0)</f>
        <v>0</v>
      </c>
      <c r="BI1086" s="99">
        <f>IF(N1086="nulová",J1086,0)</f>
        <v>0</v>
      </c>
      <c r="BJ1086" s="17" t="s">
        <v>113</v>
      </c>
      <c r="BK1086" s="99">
        <f>I1086*H1086</f>
        <v>0</v>
      </c>
    </row>
    <row r="1087" spans="2:65" s="1" customFormat="1" ht="16.350000000000001" customHeight="1">
      <c r="B1087" s="34"/>
      <c r="C1087" s="214" t="s">
        <v>1</v>
      </c>
      <c r="D1087" s="214" t="s">
        <v>177</v>
      </c>
      <c r="E1087" s="215" t="s">
        <v>1</v>
      </c>
      <c r="F1087" s="216" t="s">
        <v>1</v>
      </c>
      <c r="G1087" s="217" t="s">
        <v>1</v>
      </c>
      <c r="H1087" s="218"/>
      <c r="I1087" s="219"/>
      <c r="J1087" s="220">
        <f t="shared" si="25"/>
        <v>0</v>
      </c>
      <c r="K1087" s="169"/>
      <c r="L1087" s="34"/>
      <c r="M1087" s="221" t="s">
        <v>1</v>
      </c>
      <c r="N1087" s="222" t="s">
        <v>43</v>
      </c>
      <c r="O1087" s="223"/>
      <c r="P1087" s="223"/>
      <c r="Q1087" s="223"/>
      <c r="R1087" s="223"/>
      <c r="S1087" s="223"/>
      <c r="T1087" s="224"/>
      <c r="AT1087" s="17" t="s">
        <v>931</v>
      </c>
      <c r="AU1087" s="17" t="s">
        <v>85</v>
      </c>
      <c r="AY1087" s="17" t="s">
        <v>931</v>
      </c>
      <c r="BE1087" s="99">
        <f>IF(N1087="základná",J1087,0)</f>
        <v>0</v>
      </c>
      <c r="BF1087" s="99">
        <f>IF(N1087="znížená",J1087,0)</f>
        <v>0</v>
      </c>
      <c r="BG1087" s="99">
        <f>IF(N1087="zákl. prenesená",J1087,0)</f>
        <v>0</v>
      </c>
      <c r="BH1087" s="99">
        <f>IF(N1087="zníž. prenesená",J1087,0)</f>
        <v>0</v>
      </c>
      <c r="BI1087" s="99">
        <f>IF(N1087="nulová",J1087,0)</f>
        <v>0</v>
      </c>
      <c r="BJ1087" s="17" t="s">
        <v>113</v>
      </c>
      <c r="BK1087" s="99">
        <f>I1087*H1087</f>
        <v>0</v>
      </c>
    </row>
    <row r="1088" spans="2:65" s="1" customFormat="1" ht="6.95" customHeight="1">
      <c r="B1088" s="49"/>
      <c r="C1088" s="50"/>
      <c r="D1088" s="50"/>
      <c r="E1088" s="50"/>
      <c r="F1088" s="50"/>
      <c r="G1088" s="50"/>
      <c r="H1088" s="50"/>
      <c r="I1088" s="50"/>
      <c r="J1088" s="50"/>
      <c r="K1088" s="50"/>
      <c r="L1088" s="34"/>
    </row>
  </sheetData>
  <sheetProtection formatColumns="0" formatRows="0" autoFilter="0"/>
  <autoFilter ref="C142:K1087" xr:uid="{00000000-0009-0000-0000-000001000000}"/>
  <mergeCells count="14">
    <mergeCell ref="D121:F121"/>
    <mergeCell ref="E133:H133"/>
    <mergeCell ref="E135:H135"/>
    <mergeCell ref="L2:V2"/>
    <mergeCell ref="E87:H87"/>
    <mergeCell ref="D117:F117"/>
    <mergeCell ref="D118:F118"/>
    <mergeCell ref="D119:F119"/>
    <mergeCell ref="D120:F120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083:D1088" xr:uid="{00000000-0002-0000-0100-000000000000}">
      <formula1>"K, M"</formula1>
    </dataValidation>
    <dataValidation type="list" allowBlank="1" showInputMessage="1" showErrorMessage="1" error="Povolené sú hodnoty základná, znížená, nulová." sqref="N1083:N1088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89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2:46" ht="24.95" customHeight="1">
      <c r="B4" s="20"/>
      <c r="D4" s="21" t="s">
        <v>116</v>
      </c>
      <c r="L4" s="20"/>
      <c r="M4" s="107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81" t="str">
        <f>'Rekapitulácia stavby'!K6</f>
        <v>Klientské centrum Olejkárska</v>
      </c>
      <c r="F7" s="282"/>
      <c r="G7" s="282"/>
      <c r="H7" s="282"/>
      <c r="L7" s="20"/>
    </row>
    <row r="8" spans="2:46" s="1" customFormat="1" ht="12" customHeight="1">
      <c r="B8" s="34"/>
      <c r="D8" s="27" t="s">
        <v>125</v>
      </c>
      <c r="L8" s="34"/>
    </row>
    <row r="9" spans="2:46" s="1" customFormat="1" ht="16.5" customHeight="1">
      <c r="B9" s="34"/>
      <c r="E9" s="264" t="s">
        <v>932</v>
      </c>
      <c r="F9" s="283"/>
      <c r="G9" s="283"/>
      <c r="H9" s="283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7" t="s">
        <v>17</v>
      </c>
      <c r="F11" s="25" t="s">
        <v>1</v>
      </c>
      <c r="I11" s="27" t="s">
        <v>18</v>
      </c>
      <c r="J11" s="25" t="s">
        <v>1</v>
      </c>
      <c r="L11" s="34"/>
    </row>
    <row r="12" spans="2:46" s="1" customFormat="1" ht="12" customHeight="1">
      <c r="B12" s="34"/>
      <c r="D12" s="27" t="s">
        <v>19</v>
      </c>
      <c r="F12" s="25" t="s">
        <v>20</v>
      </c>
      <c r="I12" s="27" t="s">
        <v>21</v>
      </c>
      <c r="J12" s="57" t="str">
        <f>'Rekapitulácia stavby'!AN8</f>
        <v>7. 2. 2025</v>
      </c>
      <c r="L12" s="34"/>
    </row>
    <row r="13" spans="2:46" s="1" customFormat="1" ht="10.7" customHeight="1">
      <c r="B13" s="34"/>
      <c r="L13" s="34"/>
    </row>
    <row r="14" spans="2:46" s="1" customFormat="1" ht="12" customHeight="1">
      <c r="B14" s="34"/>
      <c r="D14" s="27" t="s">
        <v>23</v>
      </c>
      <c r="I14" s="27" t="s">
        <v>24</v>
      </c>
      <c r="J14" s="25" t="str">
        <f>IF('Rekapitulácia stavby'!AN10="","",'Rekapitulácia stavby'!AN10)</f>
        <v/>
      </c>
      <c r="L14" s="34"/>
    </row>
    <row r="15" spans="2:46" s="1" customFormat="1" ht="18" customHeight="1">
      <c r="B15" s="34"/>
      <c r="E15" s="25" t="str">
        <f>IF('Rekapitulácia stavby'!E11="","",'Rekapitulácia stavby'!E11)</f>
        <v>DPB a.s.</v>
      </c>
      <c r="I15" s="27" t="s">
        <v>26</v>
      </c>
      <c r="J15" s="25" t="str">
        <f>IF('Rekapitulácia stavby'!AN11="","",'Rekapitulácia stavby'!AN11)</f>
        <v/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7" t="s">
        <v>27</v>
      </c>
      <c r="I17" s="27" t="s">
        <v>24</v>
      </c>
      <c r="J17" s="28" t="str">
        <f>'Rekapitulácia stavby'!AN13</f>
        <v>Vyplň údaj</v>
      </c>
      <c r="L17" s="34"/>
    </row>
    <row r="18" spans="2:12" s="1" customFormat="1" ht="18" customHeight="1">
      <c r="B18" s="34"/>
      <c r="E18" s="284" t="str">
        <f>'Rekapitulácia stavby'!E14</f>
        <v>Vyplň údaj</v>
      </c>
      <c r="F18" s="269"/>
      <c r="G18" s="269"/>
      <c r="H18" s="269"/>
      <c r="I18" s="27" t="s">
        <v>26</v>
      </c>
      <c r="J18" s="28" t="str">
        <f>'Rekapitulácia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7" t="s">
        <v>29</v>
      </c>
      <c r="I20" s="27" t="s">
        <v>24</v>
      </c>
      <c r="J20" s="25" t="str">
        <f>IF('Rekapitulácia stavby'!AN16="","",'Rekapitulácia stavby'!AN16)</f>
        <v/>
      </c>
      <c r="L20" s="34"/>
    </row>
    <row r="21" spans="2:12" s="1" customFormat="1" ht="18" customHeight="1">
      <c r="B21" s="34"/>
      <c r="E21" s="25" t="str">
        <f>IF('Rekapitulácia stavby'!E17="","",'Rekapitulácia stavby'!E17)</f>
        <v>Ing.arch.Soňa Havliková</v>
      </c>
      <c r="I21" s="27" t="s">
        <v>26</v>
      </c>
      <c r="J21" s="25" t="str">
        <f>IF('Rekapitulácia stavby'!AN17="","",'Rekapitulácia stavby'!AN17)</f>
        <v/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4"/>
    </row>
    <row r="24" spans="2:12" s="1" customFormat="1" ht="18" customHeight="1">
      <c r="B24" s="34"/>
      <c r="E24" s="25" t="str">
        <f>IF('Rekapitulácia stavby'!E20="","",'Rekapitulácia stavby'!E20)</f>
        <v>Rozing s.r.o.</v>
      </c>
      <c r="I24" s="27" t="s">
        <v>26</v>
      </c>
      <c r="J24" s="25" t="str">
        <f>IF('Rekapitulácia stavby'!AN20="","",'Rekapitulácia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7" t="s">
        <v>34</v>
      </c>
      <c r="L26" s="34"/>
    </row>
    <row r="27" spans="2:12" s="7" customFormat="1" ht="16.5" customHeight="1">
      <c r="B27" s="108"/>
      <c r="E27" s="273" t="s">
        <v>1</v>
      </c>
      <c r="F27" s="273"/>
      <c r="G27" s="273"/>
      <c r="H27" s="273"/>
      <c r="L27" s="10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58"/>
      <c r="J29" s="58"/>
      <c r="K29" s="58"/>
      <c r="L29" s="34"/>
    </row>
    <row r="30" spans="2:12" s="1" customFormat="1" ht="14.45" customHeight="1">
      <c r="B30" s="34"/>
      <c r="D30" s="25" t="s">
        <v>128</v>
      </c>
      <c r="J30" s="33">
        <f>J96</f>
        <v>0</v>
      </c>
      <c r="L30" s="34"/>
    </row>
    <row r="31" spans="2:12" s="1" customFormat="1" ht="14.45" customHeight="1">
      <c r="B31" s="34"/>
      <c r="D31" s="32" t="s">
        <v>105</v>
      </c>
      <c r="J31" s="33">
        <f>J107</f>
        <v>0</v>
      </c>
      <c r="L31" s="34"/>
    </row>
    <row r="32" spans="2:12" s="1" customFormat="1" ht="25.35" customHeight="1">
      <c r="B32" s="34"/>
      <c r="D32" s="109" t="s">
        <v>37</v>
      </c>
      <c r="J32" s="71">
        <f>ROUND(J30 + J31, 2)</f>
        <v>0</v>
      </c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F34" s="37" t="s">
        <v>39</v>
      </c>
      <c r="I34" s="37" t="s">
        <v>38</v>
      </c>
      <c r="J34" s="37" t="s">
        <v>40</v>
      </c>
      <c r="L34" s="34"/>
    </row>
    <row r="35" spans="2:12" s="1" customFormat="1" ht="14.45" customHeight="1">
      <c r="B35" s="34"/>
      <c r="D35" s="60" t="s">
        <v>41</v>
      </c>
      <c r="E35" s="39" t="s">
        <v>42</v>
      </c>
      <c r="F35" s="110">
        <f>ROUND((ROUND((SUM(BE107:BE114) + SUM(BE134:BE245)),  2) + SUM(BE247:BE251)), 2)</f>
        <v>0</v>
      </c>
      <c r="G35" s="111"/>
      <c r="H35" s="111"/>
      <c r="I35" s="112">
        <v>0.23</v>
      </c>
      <c r="J35" s="110">
        <f>ROUND((ROUND(((SUM(BE107:BE114) + SUM(BE134:BE245))*I35),  2) + (SUM(BE247:BE251)*I35)), 2)</f>
        <v>0</v>
      </c>
      <c r="L35" s="34"/>
    </row>
    <row r="36" spans="2:12" s="1" customFormat="1" ht="14.45" customHeight="1">
      <c r="B36" s="34"/>
      <c r="E36" s="39" t="s">
        <v>43</v>
      </c>
      <c r="F36" s="110">
        <f>ROUND((ROUND((SUM(BF107:BF114) + SUM(BF134:BF245)),  2) + SUM(BF247:BF251)), 2)</f>
        <v>0</v>
      </c>
      <c r="G36" s="111"/>
      <c r="H36" s="111"/>
      <c r="I36" s="112">
        <v>0.23</v>
      </c>
      <c r="J36" s="110">
        <f>ROUND((ROUND(((SUM(BF107:BF114) + SUM(BF134:BF245))*I36),  2) + (SUM(BF247:BF251)*I36)), 2)</f>
        <v>0</v>
      </c>
      <c r="L36" s="34"/>
    </row>
    <row r="37" spans="2:12" s="1" customFormat="1" ht="14.45" hidden="1" customHeight="1">
      <c r="B37" s="34"/>
      <c r="E37" s="27" t="s">
        <v>44</v>
      </c>
      <c r="F37" s="113">
        <f>ROUND((ROUND((SUM(BG107:BG114) + SUM(BG134:BG245)),  2) + SUM(BG247:BG251)), 2)</f>
        <v>0</v>
      </c>
      <c r="I37" s="114">
        <v>0.23</v>
      </c>
      <c r="J37" s="113">
        <f>0</f>
        <v>0</v>
      </c>
      <c r="L37" s="34"/>
    </row>
    <row r="38" spans="2:12" s="1" customFormat="1" ht="14.45" hidden="1" customHeight="1">
      <c r="B38" s="34"/>
      <c r="E38" s="27" t="s">
        <v>45</v>
      </c>
      <c r="F38" s="113">
        <f>ROUND((ROUND((SUM(BH107:BH114) + SUM(BH134:BH245)),  2) + SUM(BH247:BH251)), 2)</f>
        <v>0</v>
      </c>
      <c r="I38" s="114">
        <v>0.23</v>
      </c>
      <c r="J38" s="113">
        <f>0</f>
        <v>0</v>
      </c>
      <c r="L38" s="34"/>
    </row>
    <row r="39" spans="2:12" s="1" customFormat="1" ht="14.45" hidden="1" customHeight="1">
      <c r="B39" s="34"/>
      <c r="E39" s="39" t="s">
        <v>46</v>
      </c>
      <c r="F39" s="110">
        <f>ROUND((ROUND((SUM(BI107:BI114) + SUM(BI134:BI245)),  2) + SUM(BI247:BI251)), 2)</f>
        <v>0</v>
      </c>
      <c r="G39" s="111"/>
      <c r="H39" s="111"/>
      <c r="I39" s="112">
        <v>0</v>
      </c>
      <c r="J39" s="110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104"/>
      <c r="D41" s="115" t="s">
        <v>47</v>
      </c>
      <c r="E41" s="62"/>
      <c r="F41" s="62"/>
      <c r="G41" s="116" t="s">
        <v>48</v>
      </c>
      <c r="H41" s="117" t="s">
        <v>49</v>
      </c>
      <c r="I41" s="62"/>
      <c r="J41" s="118">
        <f>SUM(J32:J39)</f>
        <v>0</v>
      </c>
      <c r="K41" s="119"/>
      <c r="L41" s="34"/>
    </row>
    <row r="42" spans="2:12" s="1" customFormat="1" ht="14.45" customHeight="1">
      <c r="B42" s="34"/>
      <c r="L42" s="34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50</v>
      </c>
      <c r="E50" s="47"/>
      <c r="F50" s="47"/>
      <c r="G50" s="46" t="s">
        <v>51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52</v>
      </c>
      <c r="E61" s="36"/>
      <c r="F61" s="120" t="s">
        <v>53</v>
      </c>
      <c r="G61" s="48" t="s">
        <v>52</v>
      </c>
      <c r="H61" s="36"/>
      <c r="I61" s="36"/>
      <c r="J61" s="121" t="s">
        <v>53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54</v>
      </c>
      <c r="E65" s="47"/>
      <c r="F65" s="47"/>
      <c r="G65" s="46" t="s">
        <v>55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52</v>
      </c>
      <c r="E76" s="36"/>
      <c r="F76" s="120" t="s">
        <v>53</v>
      </c>
      <c r="G76" s="48" t="s">
        <v>52</v>
      </c>
      <c r="H76" s="36"/>
      <c r="I76" s="36"/>
      <c r="J76" s="121" t="s">
        <v>53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47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47" s="1" customFormat="1" ht="24.95" customHeight="1">
      <c r="B82" s="34"/>
      <c r="C82" s="21" t="s">
        <v>129</v>
      </c>
      <c r="L82" s="34"/>
    </row>
    <row r="83" spans="2:47" s="1" customFormat="1" ht="6.95" customHeight="1">
      <c r="B83" s="34"/>
      <c r="L83" s="34"/>
    </row>
    <row r="84" spans="2:47" s="1" customFormat="1" ht="12" customHeight="1">
      <c r="B84" s="34"/>
      <c r="C84" s="27" t="s">
        <v>15</v>
      </c>
      <c r="L84" s="34"/>
    </row>
    <row r="85" spans="2:47" s="1" customFormat="1" ht="16.5" customHeight="1">
      <c r="B85" s="34"/>
      <c r="E85" s="281" t="str">
        <f>E7</f>
        <v>Klientské centrum Olejkárska</v>
      </c>
      <c r="F85" s="282"/>
      <c r="G85" s="282"/>
      <c r="H85" s="282"/>
      <c r="L85" s="34"/>
    </row>
    <row r="86" spans="2:47" s="1" customFormat="1" ht="12" customHeight="1">
      <c r="B86" s="34"/>
      <c r="C86" s="27" t="s">
        <v>125</v>
      </c>
      <c r="L86" s="34"/>
    </row>
    <row r="87" spans="2:47" s="1" customFormat="1" ht="16.5" customHeight="1">
      <c r="B87" s="34"/>
      <c r="E87" s="264" t="str">
        <f>E9</f>
        <v>02 - Vzduchotechnika</v>
      </c>
      <c r="F87" s="283"/>
      <c r="G87" s="283"/>
      <c r="H87" s="283"/>
      <c r="L87" s="34"/>
    </row>
    <row r="88" spans="2:47" s="1" customFormat="1" ht="6.95" customHeight="1">
      <c r="B88" s="34"/>
      <c r="L88" s="34"/>
    </row>
    <row r="89" spans="2:47" s="1" customFormat="1" ht="12" customHeight="1">
      <c r="B89" s="34"/>
      <c r="C89" s="27" t="s">
        <v>19</v>
      </c>
      <c r="F89" s="25" t="str">
        <f>F12</f>
        <v xml:space="preserve"> </v>
      </c>
      <c r="I89" s="27" t="s">
        <v>21</v>
      </c>
      <c r="J89" s="57" t="str">
        <f>IF(J12="","",J12)</f>
        <v>7. 2. 2025</v>
      </c>
      <c r="L89" s="34"/>
    </row>
    <row r="90" spans="2:47" s="1" customFormat="1" ht="6.95" customHeight="1">
      <c r="B90" s="34"/>
      <c r="L90" s="34"/>
    </row>
    <row r="91" spans="2:47" s="1" customFormat="1" ht="25.7" customHeight="1">
      <c r="B91" s="34"/>
      <c r="C91" s="27" t="s">
        <v>23</v>
      </c>
      <c r="F91" s="25" t="str">
        <f>E15</f>
        <v>DPB a.s.</v>
      </c>
      <c r="I91" s="27" t="s">
        <v>29</v>
      </c>
      <c r="J91" s="30" t="str">
        <f>E21</f>
        <v>Ing.arch.Soňa Havliková</v>
      </c>
      <c r="L91" s="34"/>
    </row>
    <row r="92" spans="2:47" s="1" customFormat="1" ht="15.2" customHeight="1">
      <c r="B92" s="34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Rozing s.r.o.</v>
      </c>
      <c r="L92" s="34"/>
    </row>
    <row r="93" spans="2:47" s="1" customFormat="1" ht="10.35" customHeight="1">
      <c r="B93" s="34"/>
      <c r="L93" s="34"/>
    </row>
    <row r="94" spans="2:47" s="1" customFormat="1" ht="29.25" customHeight="1">
      <c r="B94" s="34"/>
      <c r="C94" s="122" t="s">
        <v>130</v>
      </c>
      <c r="D94" s="104"/>
      <c r="E94" s="104"/>
      <c r="F94" s="104"/>
      <c r="G94" s="104"/>
      <c r="H94" s="104"/>
      <c r="I94" s="104"/>
      <c r="J94" s="123" t="s">
        <v>131</v>
      </c>
      <c r="K94" s="104"/>
      <c r="L94" s="34"/>
    </row>
    <row r="95" spans="2:47" s="1" customFormat="1" ht="10.35" customHeight="1">
      <c r="B95" s="34"/>
      <c r="L95" s="34"/>
    </row>
    <row r="96" spans="2:47" s="1" customFormat="1" ht="22.7" customHeight="1">
      <c r="B96" s="34"/>
      <c r="C96" s="124" t="s">
        <v>132</v>
      </c>
      <c r="J96" s="71">
        <f>J134</f>
        <v>0</v>
      </c>
      <c r="L96" s="34"/>
      <c r="AU96" s="17" t="s">
        <v>133</v>
      </c>
    </row>
    <row r="97" spans="2:65" s="8" customFormat="1" ht="24.95" customHeight="1">
      <c r="B97" s="125"/>
      <c r="D97" s="126" t="s">
        <v>933</v>
      </c>
      <c r="E97" s="127"/>
      <c r="F97" s="127"/>
      <c r="G97" s="127"/>
      <c r="H97" s="127"/>
      <c r="I97" s="127"/>
      <c r="J97" s="128">
        <f>J135</f>
        <v>0</v>
      </c>
      <c r="L97" s="125"/>
    </row>
    <row r="98" spans="2:65" s="8" customFormat="1" ht="24.95" customHeight="1">
      <c r="B98" s="125"/>
      <c r="D98" s="126" t="s">
        <v>934</v>
      </c>
      <c r="E98" s="127"/>
      <c r="F98" s="127"/>
      <c r="G98" s="127"/>
      <c r="H98" s="127"/>
      <c r="I98" s="127"/>
      <c r="J98" s="128">
        <f>J147</f>
        <v>0</v>
      </c>
      <c r="L98" s="125"/>
    </row>
    <row r="99" spans="2:65" s="8" customFormat="1" ht="24.95" customHeight="1">
      <c r="B99" s="125"/>
      <c r="D99" s="126" t="s">
        <v>935</v>
      </c>
      <c r="E99" s="127"/>
      <c r="F99" s="127"/>
      <c r="G99" s="127"/>
      <c r="H99" s="127"/>
      <c r="I99" s="127"/>
      <c r="J99" s="128">
        <f>J157</f>
        <v>0</v>
      </c>
      <c r="L99" s="125"/>
    </row>
    <row r="100" spans="2:65" s="8" customFormat="1" ht="24.95" customHeight="1">
      <c r="B100" s="125"/>
      <c r="D100" s="126" t="s">
        <v>936</v>
      </c>
      <c r="E100" s="127"/>
      <c r="F100" s="127"/>
      <c r="G100" s="127"/>
      <c r="H100" s="127"/>
      <c r="I100" s="127"/>
      <c r="J100" s="128">
        <f>J171</f>
        <v>0</v>
      </c>
      <c r="L100" s="125"/>
    </row>
    <row r="101" spans="2:65" s="8" customFormat="1" ht="24.95" customHeight="1">
      <c r="B101" s="125"/>
      <c r="D101" s="126" t="s">
        <v>937</v>
      </c>
      <c r="E101" s="127"/>
      <c r="F101" s="127"/>
      <c r="G101" s="127"/>
      <c r="H101" s="127"/>
      <c r="I101" s="127"/>
      <c r="J101" s="128">
        <f>J189</f>
        <v>0</v>
      </c>
      <c r="L101" s="125"/>
    </row>
    <row r="102" spans="2:65" s="8" customFormat="1" ht="24.95" customHeight="1">
      <c r="B102" s="125"/>
      <c r="D102" s="126" t="s">
        <v>938</v>
      </c>
      <c r="E102" s="127"/>
      <c r="F102" s="127"/>
      <c r="G102" s="127"/>
      <c r="H102" s="127"/>
      <c r="I102" s="127"/>
      <c r="J102" s="128">
        <f>J207</f>
        <v>0</v>
      </c>
      <c r="L102" s="125"/>
    </row>
    <row r="103" spans="2:65" s="8" customFormat="1" ht="24.95" customHeight="1">
      <c r="B103" s="125"/>
      <c r="D103" s="126" t="s">
        <v>939</v>
      </c>
      <c r="E103" s="127"/>
      <c r="F103" s="127"/>
      <c r="G103" s="127"/>
      <c r="H103" s="127"/>
      <c r="I103" s="127"/>
      <c r="J103" s="128">
        <f>J227</f>
        <v>0</v>
      </c>
      <c r="L103" s="125"/>
    </row>
    <row r="104" spans="2:65" s="8" customFormat="1" ht="21.75" customHeight="1">
      <c r="B104" s="125"/>
      <c r="D104" s="133" t="s">
        <v>150</v>
      </c>
      <c r="J104" s="134">
        <f>J246</f>
        <v>0</v>
      </c>
      <c r="L104" s="125"/>
    </row>
    <row r="105" spans="2:65" s="1" customFormat="1" ht="21.75" customHeight="1">
      <c r="B105" s="34"/>
      <c r="L105" s="34"/>
    </row>
    <row r="106" spans="2:65" s="1" customFormat="1" ht="6.95" customHeight="1">
      <c r="B106" s="34"/>
      <c r="L106" s="34"/>
    </row>
    <row r="107" spans="2:65" s="1" customFormat="1" ht="29.25" customHeight="1">
      <c r="B107" s="34"/>
      <c r="C107" s="124" t="s">
        <v>151</v>
      </c>
      <c r="J107" s="135">
        <f>ROUND(J108 + J109 + J110 + J111 + J112 + J113,2)</f>
        <v>0</v>
      </c>
      <c r="L107" s="34"/>
      <c r="N107" s="136" t="s">
        <v>41</v>
      </c>
    </row>
    <row r="108" spans="2:65" s="1" customFormat="1" ht="18" customHeight="1">
      <c r="B108" s="34"/>
      <c r="D108" s="279" t="s">
        <v>152</v>
      </c>
      <c r="E108" s="280"/>
      <c r="F108" s="280"/>
      <c r="J108" s="95">
        <v>0</v>
      </c>
      <c r="L108" s="137"/>
      <c r="M108" s="138"/>
      <c r="N108" s="139" t="s">
        <v>43</v>
      </c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153</v>
      </c>
      <c r="AZ108" s="138"/>
      <c r="BA108" s="138"/>
      <c r="BB108" s="138"/>
      <c r="BC108" s="138"/>
      <c r="BD108" s="138"/>
      <c r="BE108" s="141">
        <f t="shared" ref="BE108:BE113" si="0">IF(N108="základná",J108,0)</f>
        <v>0</v>
      </c>
      <c r="BF108" s="141">
        <f t="shared" ref="BF108:BF113" si="1">IF(N108="znížená",J108,0)</f>
        <v>0</v>
      </c>
      <c r="BG108" s="141">
        <f t="shared" ref="BG108:BG113" si="2">IF(N108="zákl. prenesená",J108,0)</f>
        <v>0</v>
      </c>
      <c r="BH108" s="141">
        <f t="shared" ref="BH108:BH113" si="3">IF(N108="zníž. prenesená",J108,0)</f>
        <v>0</v>
      </c>
      <c r="BI108" s="141">
        <f t="shared" ref="BI108:BI113" si="4">IF(N108="nulová",J108,0)</f>
        <v>0</v>
      </c>
      <c r="BJ108" s="140" t="s">
        <v>113</v>
      </c>
      <c r="BK108" s="138"/>
      <c r="BL108" s="138"/>
      <c r="BM108" s="138"/>
    </row>
    <row r="109" spans="2:65" s="1" customFormat="1" ht="18" customHeight="1">
      <c r="B109" s="34"/>
      <c r="D109" s="279" t="s">
        <v>154</v>
      </c>
      <c r="E109" s="280"/>
      <c r="F109" s="280"/>
      <c r="J109" s="95">
        <v>0</v>
      </c>
      <c r="L109" s="137"/>
      <c r="M109" s="138"/>
      <c r="N109" s="139" t="s">
        <v>43</v>
      </c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153</v>
      </c>
      <c r="AZ109" s="138"/>
      <c r="BA109" s="138"/>
      <c r="BB109" s="138"/>
      <c r="BC109" s="138"/>
      <c r="BD109" s="138"/>
      <c r="BE109" s="141">
        <f t="shared" si="0"/>
        <v>0</v>
      </c>
      <c r="BF109" s="141">
        <f t="shared" si="1"/>
        <v>0</v>
      </c>
      <c r="BG109" s="141">
        <f t="shared" si="2"/>
        <v>0</v>
      </c>
      <c r="BH109" s="141">
        <f t="shared" si="3"/>
        <v>0</v>
      </c>
      <c r="BI109" s="141">
        <f t="shared" si="4"/>
        <v>0</v>
      </c>
      <c r="BJ109" s="140" t="s">
        <v>113</v>
      </c>
      <c r="BK109" s="138"/>
      <c r="BL109" s="138"/>
      <c r="BM109" s="138"/>
    </row>
    <row r="110" spans="2:65" s="1" customFormat="1" ht="18" customHeight="1">
      <c r="B110" s="34"/>
      <c r="D110" s="279" t="s">
        <v>155</v>
      </c>
      <c r="E110" s="280"/>
      <c r="F110" s="280"/>
      <c r="J110" s="95">
        <v>0</v>
      </c>
      <c r="L110" s="137"/>
      <c r="M110" s="138"/>
      <c r="N110" s="139" t="s">
        <v>43</v>
      </c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40" t="s">
        <v>153</v>
      </c>
      <c r="AZ110" s="138"/>
      <c r="BA110" s="138"/>
      <c r="BB110" s="138"/>
      <c r="BC110" s="138"/>
      <c r="BD110" s="138"/>
      <c r="BE110" s="141">
        <f t="shared" si="0"/>
        <v>0</v>
      </c>
      <c r="BF110" s="141">
        <f t="shared" si="1"/>
        <v>0</v>
      </c>
      <c r="BG110" s="141">
        <f t="shared" si="2"/>
        <v>0</v>
      </c>
      <c r="BH110" s="141">
        <f t="shared" si="3"/>
        <v>0</v>
      </c>
      <c r="BI110" s="141">
        <f t="shared" si="4"/>
        <v>0</v>
      </c>
      <c r="BJ110" s="140" t="s">
        <v>113</v>
      </c>
      <c r="BK110" s="138"/>
      <c r="BL110" s="138"/>
      <c r="BM110" s="138"/>
    </row>
    <row r="111" spans="2:65" s="1" customFormat="1" ht="18" customHeight="1">
      <c r="B111" s="34"/>
      <c r="D111" s="279" t="s">
        <v>156</v>
      </c>
      <c r="E111" s="280"/>
      <c r="F111" s="280"/>
      <c r="J111" s="95">
        <v>0</v>
      </c>
      <c r="L111" s="137"/>
      <c r="M111" s="138"/>
      <c r="N111" s="139" t="s">
        <v>43</v>
      </c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40" t="s">
        <v>153</v>
      </c>
      <c r="AZ111" s="138"/>
      <c r="BA111" s="138"/>
      <c r="BB111" s="138"/>
      <c r="BC111" s="138"/>
      <c r="BD111" s="138"/>
      <c r="BE111" s="141">
        <f t="shared" si="0"/>
        <v>0</v>
      </c>
      <c r="BF111" s="141">
        <f t="shared" si="1"/>
        <v>0</v>
      </c>
      <c r="BG111" s="141">
        <f t="shared" si="2"/>
        <v>0</v>
      </c>
      <c r="BH111" s="141">
        <f t="shared" si="3"/>
        <v>0</v>
      </c>
      <c r="BI111" s="141">
        <f t="shared" si="4"/>
        <v>0</v>
      </c>
      <c r="BJ111" s="140" t="s">
        <v>113</v>
      </c>
      <c r="BK111" s="138"/>
      <c r="BL111" s="138"/>
      <c r="BM111" s="138"/>
    </row>
    <row r="112" spans="2:65" s="1" customFormat="1" ht="18" customHeight="1">
      <c r="B112" s="34"/>
      <c r="D112" s="279" t="s">
        <v>157</v>
      </c>
      <c r="E112" s="280"/>
      <c r="F112" s="280"/>
      <c r="J112" s="95">
        <v>0</v>
      </c>
      <c r="L112" s="137"/>
      <c r="M112" s="138"/>
      <c r="N112" s="139" t="s">
        <v>43</v>
      </c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40" t="s">
        <v>153</v>
      </c>
      <c r="AZ112" s="138"/>
      <c r="BA112" s="138"/>
      <c r="BB112" s="138"/>
      <c r="BC112" s="138"/>
      <c r="BD112" s="138"/>
      <c r="BE112" s="141">
        <f t="shared" si="0"/>
        <v>0</v>
      </c>
      <c r="BF112" s="141">
        <f t="shared" si="1"/>
        <v>0</v>
      </c>
      <c r="BG112" s="141">
        <f t="shared" si="2"/>
        <v>0</v>
      </c>
      <c r="BH112" s="141">
        <f t="shared" si="3"/>
        <v>0</v>
      </c>
      <c r="BI112" s="141">
        <f t="shared" si="4"/>
        <v>0</v>
      </c>
      <c r="BJ112" s="140" t="s">
        <v>113</v>
      </c>
      <c r="BK112" s="138"/>
      <c r="BL112" s="138"/>
      <c r="BM112" s="138"/>
    </row>
    <row r="113" spans="2:65" s="1" customFormat="1" ht="18" customHeight="1">
      <c r="B113" s="34"/>
      <c r="D113" s="94" t="s">
        <v>158</v>
      </c>
      <c r="J113" s="95">
        <f>ROUND(J30*T113,2)</f>
        <v>0</v>
      </c>
      <c r="L113" s="137"/>
      <c r="M113" s="138"/>
      <c r="N113" s="139" t="s">
        <v>43</v>
      </c>
      <c r="O113" s="138"/>
      <c r="P113" s="138"/>
      <c r="Q113" s="138"/>
      <c r="R113" s="138"/>
      <c r="S113" s="138"/>
      <c r="T113" s="138"/>
      <c r="U113" s="138"/>
      <c r="V113" s="138"/>
      <c r="W113" s="138"/>
      <c r="X113" s="138"/>
      <c r="Y113" s="138"/>
      <c r="Z113" s="138"/>
      <c r="AA113" s="138"/>
      <c r="AB113" s="138"/>
      <c r="AC113" s="138"/>
      <c r="AD113" s="138"/>
      <c r="AE113" s="138"/>
      <c r="AF113" s="138"/>
      <c r="AG113" s="138"/>
      <c r="AH113" s="138"/>
      <c r="AI113" s="138"/>
      <c r="AJ113" s="138"/>
      <c r="AK113" s="138"/>
      <c r="AL113" s="138"/>
      <c r="AM113" s="138"/>
      <c r="AN113" s="138"/>
      <c r="AO113" s="138"/>
      <c r="AP113" s="138"/>
      <c r="AQ113" s="138"/>
      <c r="AR113" s="138"/>
      <c r="AS113" s="138"/>
      <c r="AT113" s="138"/>
      <c r="AU113" s="138"/>
      <c r="AV113" s="138"/>
      <c r="AW113" s="138"/>
      <c r="AX113" s="138"/>
      <c r="AY113" s="140" t="s">
        <v>159</v>
      </c>
      <c r="AZ113" s="138"/>
      <c r="BA113" s="138"/>
      <c r="BB113" s="138"/>
      <c r="BC113" s="138"/>
      <c r="BD113" s="138"/>
      <c r="BE113" s="141">
        <f t="shared" si="0"/>
        <v>0</v>
      </c>
      <c r="BF113" s="141">
        <f t="shared" si="1"/>
        <v>0</v>
      </c>
      <c r="BG113" s="141">
        <f t="shared" si="2"/>
        <v>0</v>
      </c>
      <c r="BH113" s="141">
        <f t="shared" si="3"/>
        <v>0</v>
      </c>
      <c r="BI113" s="141">
        <f t="shared" si="4"/>
        <v>0</v>
      </c>
      <c r="BJ113" s="140" t="s">
        <v>113</v>
      </c>
      <c r="BK113" s="138"/>
      <c r="BL113" s="138"/>
      <c r="BM113" s="138"/>
    </row>
    <row r="114" spans="2:65" s="1" customFormat="1">
      <c r="B114" s="34"/>
      <c r="L114" s="34"/>
    </row>
    <row r="115" spans="2:65" s="1" customFormat="1" ht="29.25" customHeight="1">
      <c r="B115" s="34"/>
      <c r="C115" s="103" t="s">
        <v>110</v>
      </c>
      <c r="D115" s="104"/>
      <c r="E115" s="104"/>
      <c r="F115" s="104"/>
      <c r="G115" s="104"/>
      <c r="H115" s="104"/>
      <c r="I115" s="104"/>
      <c r="J115" s="105">
        <f>ROUND(J96+J107,2)</f>
        <v>0</v>
      </c>
      <c r="K115" s="104"/>
      <c r="L115" s="34"/>
    </row>
    <row r="116" spans="2:65" s="1" customFormat="1" ht="6.95" customHeight="1"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34"/>
    </row>
    <row r="120" spans="2:65" s="1" customFormat="1" ht="6.95" customHeight="1">
      <c r="B120" s="51"/>
      <c r="C120" s="52"/>
      <c r="D120" s="52"/>
      <c r="E120" s="52"/>
      <c r="F120" s="52"/>
      <c r="G120" s="52"/>
      <c r="H120" s="52"/>
      <c r="I120" s="52"/>
      <c r="J120" s="52"/>
      <c r="K120" s="52"/>
      <c r="L120" s="34"/>
    </row>
    <row r="121" spans="2:65" s="1" customFormat="1" ht="24.95" customHeight="1">
      <c r="B121" s="34"/>
      <c r="C121" s="21" t="s">
        <v>160</v>
      </c>
      <c r="L121" s="34"/>
    </row>
    <row r="122" spans="2:65" s="1" customFormat="1" ht="6.95" customHeight="1">
      <c r="B122" s="34"/>
      <c r="L122" s="34"/>
    </row>
    <row r="123" spans="2:65" s="1" customFormat="1" ht="12" customHeight="1">
      <c r="B123" s="34"/>
      <c r="C123" s="27" t="s">
        <v>15</v>
      </c>
      <c r="L123" s="34"/>
    </row>
    <row r="124" spans="2:65" s="1" customFormat="1" ht="16.5" customHeight="1">
      <c r="B124" s="34"/>
      <c r="E124" s="281" t="str">
        <f>E7</f>
        <v>Klientské centrum Olejkárska</v>
      </c>
      <c r="F124" s="282"/>
      <c r="G124" s="282"/>
      <c r="H124" s="282"/>
      <c r="L124" s="34"/>
    </row>
    <row r="125" spans="2:65" s="1" customFormat="1" ht="12" customHeight="1">
      <c r="B125" s="34"/>
      <c r="C125" s="27" t="s">
        <v>125</v>
      </c>
      <c r="L125" s="34"/>
    </row>
    <row r="126" spans="2:65" s="1" customFormat="1" ht="16.5" customHeight="1">
      <c r="B126" s="34"/>
      <c r="E126" s="264" t="str">
        <f>E9</f>
        <v>02 - Vzduchotechnika</v>
      </c>
      <c r="F126" s="283"/>
      <c r="G126" s="283"/>
      <c r="H126" s="283"/>
      <c r="L126" s="34"/>
    </row>
    <row r="127" spans="2:65" s="1" customFormat="1" ht="6.95" customHeight="1">
      <c r="B127" s="34"/>
      <c r="L127" s="34"/>
    </row>
    <row r="128" spans="2:65" s="1" customFormat="1" ht="12" customHeight="1">
      <c r="B128" s="34"/>
      <c r="C128" s="27" t="s">
        <v>19</v>
      </c>
      <c r="F128" s="25" t="str">
        <f>F12</f>
        <v xml:space="preserve"> </v>
      </c>
      <c r="I128" s="27" t="s">
        <v>21</v>
      </c>
      <c r="J128" s="57" t="str">
        <f>IF(J12="","",J12)</f>
        <v>7. 2. 2025</v>
      </c>
      <c r="L128" s="34"/>
    </row>
    <row r="129" spans="2:65" s="1" customFormat="1" ht="6.95" customHeight="1">
      <c r="B129" s="34"/>
      <c r="L129" s="34"/>
    </row>
    <row r="130" spans="2:65" s="1" customFormat="1" ht="25.7" customHeight="1">
      <c r="B130" s="34"/>
      <c r="C130" s="27" t="s">
        <v>23</v>
      </c>
      <c r="F130" s="25" t="str">
        <f>E15</f>
        <v>DPB a.s.</v>
      </c>
      <c r="I130" s="27" t="s">
        <v>29</v>
      </c>
      <c r="J130" s="30" t="str">
        <f>E21</f>
        <v>Ing.arch.Soňa Havliková</v>
      </c>
      <c r="L130" s="34"/>
    </row>
    <row r="131" spans="2:65" s="1" customFormat="1" ht="15.2" customHeight="1">
      <c r="B131" s="34"/>
      <c r="C131" s="27" t="s">
        <v>27</v>
      </c>
      <c r="F131" s="25" t="str">
        <f>IF(E18="","",E18)</f>
        <v>Vyplň údaj</v>
      </c>
      <c r="I131" s="27" t="s">
        <v>32</v>
      </c>
      <c r="J131" s="30" t="str">
        <f>E24</f>
        <v>Rozing s.r.o.</v>
      </c>
      <c r="L131" s="34"/>
    </row>
    <row r="132" spans="2:65" s="1" customFormat="1" ht="10.35" customHeight="1">
      <c r="B132" s="34"/>
      <c r="L132" s="34"/>
    </row>
    <row r="133" spans="2:65" s="10" customFormat="1" ht="29.25" customHeight="1">
      <c r="B133" s="142"/>
      <c r="C133" s="143" t="s">
        <v>161</v>
      </c>
      <c r="D133" s="144" t="s">
        <v>62</v>
      </c>
      <c r="E133" s="144" t="s">
        <v>58</v>
      </c>
      <c r="F133" s="144" t="s">
        <v>59</v>
      </c>
      <c r="G133" s="144" t="s">
        <v>162</v>
      </c>
      <c r="H133" s="144" t="s">
        <v>163</v>
      </c>
      <c r="I133" s="144" t="s">
        <v>164</v>
      </c>
      <c r="J133" s="145" t="s">
        <v>131</v>
      </c>
      <c r="K133" s="146" t="s">
        <v>165</v>
      </c>
      <c r="L133" s="142"/>
      <c r="M133" s="64" t="s">
        <v>1</v>
      </c>
      <c r="N133" s="65" t="s">
        <v>41</v>
      </c>
      <c r="O133" s="65" t="s">
        <v>166</v>
      </c>
      <c r="P133" s="65" t="s">
        <v>167</v>
      </c>
      <c r="Q133" s="65" t="s">
        <v>168</v>
      </c>
      <c r="R133" s="65" t="s">
        <v>169</v>
      </c>
      <c r="S133" s="65" t="s">
        <v>170</v>
      </c>
      <c r="T133" s="66" t="s">
        <v>171</v>
      </c>
    </row>
    <row r="134" spans="2:65" s="1" customFormat="1" ht="22.7" customHeight="1">
      <c r="B134" s="34"/>
      <c r="C134" s="69" t="s">
        <v>128</v>
      </c>
      <c r="J134" s="147">
        <f>BK134</f>
        <v>0</v>
      </c>
      <c r="L134" s="34"/>
      <c r="M134" s="67"/>
      <c r="N134" s="58"/>
      <c r="O134" s="58"/>
      <c r="P134" s="148">
        <f>P135+P147+P157+P171+P189+P207+P227+P246</f>
        <v>0</v>
      </c>
      <c r="Q134" s="58"/>
      <c r="R134" s="148">
        <f>R135+R147+R157+R171+R189+R207+R227+R246</f>
        <v>0</v>
      </c>
      <c r="S134" s="58"/>
      <c r="T134" s="149">
        <f>T135+T147+T157+T171+T189+T207+T227+T246</f>
        <v>0</v>
      </c>
      <c r="AT134" s="17" t="s">
        <v>76</v>
      </c>
      <c r="AU134" s="17" t="s">
        <v>133</v>
      </c>
      <c r="BK134" s="150">
        <f>BK135+BK147+BK157+BK171+BK189+BK207+BK227+BK246</f>
        <v>0</v>
      </c>
    </row>
    <row r="135" spans="2:65" s="11" customFormat="1" ht="25.9" customHeight="1">
      <c r="B135" s="151"/>
      <c r="D135" s="152" t="s">
        <v>76</v>
      </c>
      <c r="E135" s="153" t="s">
        <v>940</v>
      </c>
      <c r="F135" s="153" t="s">
        <v>941</v>
      </c>
      <c r="I135" s="154"/>
      <c r="J135" s="134">
        <f>BK135</f>
        <v>0</v>
      </c>
      <c r="L135" s="151"/>
      <c r="M135" s="155"/>
      <c r="P135" s="156">
        <f>SUM(P136:P146)</f>
        <v>0</v>
      </c>
      <c r="R135" s="156">
        <f>SUM(R136:R146)</f>
        <v>0</v>
      </c>
      <c r="T135" s="157">
        <f>SUM(T136:T146)</f>
        <v>0</v>
      </c>
      <c r="AR135" s="152" t="s">
        <v>85</v>
      </c>
      <c r="AT135" s="158" t="s">
        <v>76</v>
      </c>
      <c r="AU135" s="158" t="s">
        <v>77</v>
      </c>
      <c r="AY135" s="152" t="s">
        <v>174</v>
      </c>
      <c r="BK135" s="159">
        <f>SUM(BK136:BK146)</f>
        <v>0</v>
      </c>
    </row>
    <row r="136" spans="2:65" s="1" customFormat="1" ht="24.2" customHeight="1">
      <c r="B136" s="34"/>
      <c r="C136" s="162" t="s">
        <v>85</v>
      </c>
      <c r="D136" s="162" t="s">
        <v>177</v>
      </c>
      <c r="E136" s="163" t="s">
        <v>812</v>
      </c>
      <c r="F136" s="164" t="s">
        <v>942</v>
      </c>
      <c r="G136" s="165" t="s">
        <v>408</v>
      </c>
      <c r="H136" s="166">
        <v>11</v>
      </c>
      <c r="I136" s="167"/>
      <c r="J136" s="168">
        <f t="shared" ref="J136:J146" si="5">ROUND(I136*H136,2)</f>
        <v>0</v>
      </c>
      <c r="K136" s="169"/>
      <c r="L136" s="34"/>
      <c r="M136" s="170" t="s">
        <v>1</v>
      </c>
      <c r="N136" s="136" t="s">
        <v>43</v>
      </c>
      <c r="P136" s="171">
        <f t="shared" ref="P136:P146" si="6">O136*H136</f>
        <v>0</v>
      </c>
      <c r="Q136" s="171">
        <v>0</v>
      </c>
      <c r="R136" s="171">
        <f t="shared" ref="R136:R146" si="7">Q136*H136</f>
        <v>0</v>
      </c>
      <c r="S136" s="171">
        <v>0</v>
      </c>
      <c r="T136" s="172">
        <f t="shared" ref="T136:T146" si="8">S136*H136</f>
        <v>0</v>
      </c>
      <c r="AR136" s="173" t="s">
        <v>124</v>
      </c>
      <c r="AT136" s="173" t="s">
        <v>177</v>
      </c>
      <c r="AU136" s="173" t="s">
        <v>85</v>
      </c>
      <c r="AY136" s="17" t="s">
        <v>174</v>
      </c>
      <c r="BE136" s="99">
        <f t="shared" ref="BE136:BE146" si="9">IF(N136="základná",J136,0)</f>
        <v>0</v>
      </c>
      <c r="BF136" s="99">
        <f t="shared" ref="BF136:BF146" si="10">IF(N136="znížená",J136,0)</f>
        <v>0</v>
      </c>
      <c r="BG136" s="99">
        <f t="shared" ref="BG136:BG146" si="11">IF(N136="zákl. prenesená",J136,0)</f>
        <v>0</v>
      </c>
      <c r="BH136" s="99">
        <f t="shared" ref="BH136:BH146" si="12">IF(N136="zníž. prenesená",J136,0)</f>
        <v>0</v>
      </c>
      <c r="BI136" s="99">
        <f t="shared" ref="BI136:BI146" si="13">IF(N136="nulová",J136,0)</f>
        <v>0</v>
      </c>
      <c r="BJ136" s="17" t="s">
        <v>113</v>
      </c>
      <c r="BK136" s="99">
        <f t="shared" ref="BK136:BK146" si="14">ROUND(I136*H136,2)</f>
        <v>0</v>
      </c>
      <c r="BL136" s="17" t="s">
        <v>124</v>
      </c>
      <c r="BM136" s="173" t="s">
        <v>113</v>
      </c>
    </row>
    <row r="137" spans="2:65" s="1" customFormat="1" ht="24.2" customHeight="1">
      <c r="B137" s="34"/>
      <c r="C137" s="202" t="s">
        <v>113</v>
      </c>
      <c r="D137" s="202" t="s">
        <v>339</v>
      </c>
      <c r="E137" s="203" t="s">
        <v>812</v>
      </c>
      <c r="F137" s="204" t="s">
        <v>942</v>
      </c>
      <c r="G137" s="205" t="s">
        <v>408</v>
      </c>
      <c r="H137" s="206">
        <v>11</v>
      </c>
      <c r="I137" s="207"/>
      <c r="J137" s="208">
        <f t="shared" si="5"/>
        <v>0</v>
      </c>
      <c r="K137" s="209"/>
      <c r="L137" s="210"/>
      <c r="M137" s="211" t="s">
        <v>1</v>
      </c>
      <c r="N137" s="212" t="s">
        <v>43</v>
      </c>
      <c r="P137" s="171">
        <f t="shared" si="6"/>
        <v>0</v>
      </c>
      <c r="Q137" s="171">
        <v>0</v>
      </c>
      <c r="R137" s="171">
        <f t="shared" si="7"/>
        <v>0</v>
      </c>
      <c r="S137" s="171">
        <v>0</v>
      </c>
      <c r="T137" s="172">
        <f t="shared" si="8"/>
        <v>0</v>
      </c>
      <c r="AR137" s="173" t="s">
        <v>322</v>
      </c>
      <c r="AT137" s="173" t="s">
        <v>339</v>
      </c>
      <c r="AU137" s="173" t="s">
        <v>85</v>
      </c>
      <c r="AY137" s="17" t="s">
        <v>174</v>
      </c>
      <c r="BE137" s="99">
        <f t="shared" si="9"/>
        <v>0</v>
      </c>
      <c r="BF137" s="99">
        <f t="shared" si="10"/>
        <v>0</v>
      </c>
      <c r="BG137" s="99">
        <f t="shared" si="11"/>
        <v>0</v>
      </c>
      <c r="BH137" s="99">
        <f t="shared" si="12"/>
        <v>0</v>
      </c>
      <c r="BI137" s="99">
        <f t="shared" si="13"/>
        <v>0</v>
      </c>
      <c r="BJ137" s="17" t="s">
        <v>113</v>
      </c>
      <c r="BK137" s="99">
        <f t="shared" si="14"/>
        <v>0</v>
      </c>
      <c r="BL137" s="17" t="s">
        <v>124</v>
      </c>
      <c r="BM137" s="173" t="s">
        <v>124</v>
      </c>
    </row>
    <row r="138" spans="2:65" s="1" customFormat="1" ht="16.5" customHeight="1">
      <c r="B138" s="34"/>
      <c r="C138" s="162" t="s">
        <v>175</v>
      </c>
      <c r="D138" s="162" t="s">
        <v>177</v>
      </c>
      <c r="E138" s="163" t="s">
        <v>818</v>
      </c>
      <c r="F138" s="164" t="s">
        <v>943</v>
      </c>
      <c r="G138" s="165" t="s">
        <v>944</v>
      </c>
      <c r="H138" s="166">
        <v>29</v>
      </c>
      <c r="I138" s="167"/>
      <c r="J138" s="168">
        <f t="shared" si="5"/>
        <v>0</v>
      </c>
      <c r="K138" s="169"/>
      <c r="L138" s="34"/>
      <c r="M138" s="170" t="s">
        <v>1</v>
      </c>
      <c r="N138" s="136" t="s">
        <v>43</v>
      </c>
      <c r="P138" s="171">
        <f t="shared" si="6"/>
        <v>0</v>
      </c>
      <c r="Q138" s="171">
        <v>0</v>
      </c>
      <c r="R138" s="171">
        <f t="shared" si="7"/>
        <v>0</v>
      </c>
      <c r="S138" s="171">
        <v>0</v>
      </c>
      <c r="T138" s="172">
        <f t="shared" si="8"/>
        <v>0</v>
      </c>
      <c r="AR138" s="173" t="s">
        <v>124</v>
      </c>
      <c r="AT138" s="173" t="s">
        <v>177</v>
      </c>
      <c r="AU138" s="173" t="s">
        <v>85</v>
      </c>
      <c r="AY138" s="17" t="s">
        <v>174</v>
      </c>
      <c r="BE138" s="99">
        <f t="shared" si="9"/>
        <v>0</v>
      </c>
      <c r="BF138" s="99">
        <f t="shared" si="10"/>
        <v>0</v>
      </c>
      <c r="BG138" s="99">
        <f t="shared" si="11"/>
        <v>0</v>
      </c>
      <c r="BH138" s="99">
        <f t="shared" si="12"/>
        <v>0</v>
      </c>
      <c r="BI138" s="99">
        <f t="shared" si="13"/>
        <v>0</v>
      </c>
      <c r="BJ138" s="17" t="s">
        <v>113</v>
      </c>
      <c r="BK138" s="99">
        <f t="shared" si="14"/>
        <v>0</v>
      </c>
      <c r="BL138" s="17" t="s">
        <v>124</v>
      </c>
      <c r="BM138" s="173" t="s">
        <v>194</v>
      </c>
    </row>
    <row r="139" spans="2:65" s="1" customFormat="1" ht="16.5" customHeight="1">
      <c r="B139" s="34"/>
      <c r="C139" s="202" t="s">
        <v>124</v>
      </c>
      <c r="D139" s="202" t="s">
        <v>339</v>
      </c>
      <c r="E139" s="203" t="s">
        <v>818</v>
      </c>
      <c r="F139" s="204" t="s">
        <v>943</v>
      </c>
      <c r="G139" s="205" t="s">
        <v>944</v>
      </c>
      <c r="H139" s="206">
        <v>29</v>
      </c>
      <c r="I139" s="207"/>
      <c r="J139" s="208">
        <f t="shared" si="5"/>
        <v>0</v>
      </c>
      <c r="K139" s="209"/>
      <c r="L139" s="210"/>
      <c r="M139" s="211" t="s">
        <v>1</v>
      </c>
      <c r="N139" s="212" t="s">
        <v>43</v>
      </c>
      <c r="P139" s="171">
        <f t="shared" si="6"/>
        <v>0</v>
      </c>
      <c r="Q139" s="171">
        <v>0</v>
      </c>
      <c r="R139" s="171">
        <f t="shared" si="7"/>
        <v>0</v>
      </c>
      <c r="S139" s="171">
        <v>0</v>
      </c>
      <c r="T139" s="172">
        <f t="shared" si="8"/>
        <v>0</v>
      </c>
      <c r="AR139" s="173" t="s">
        <v>322</v>
      </c>
      <c r="AT139" s="173" t="s">
        <v>339</v>
      </c>
      <c r="AU139" s="173" t="s">
        <v>85</v>
      </c>
      <c r="AY139" s="17" t="s">
        <v>174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7" t="s">
        <v>113</v>
      </c>
      <c r="BK139" s="99">
        <f t="shared" si="14"/>
        <v>0</v>
      </c>
      <c r="BL139" s="17" t="s">
        <v>124</v>
      </c>
      <c r="BM139" s="173" t="s">
        <v>322</v>
      </c>
    </row>
    <row r="140" spans="2:65" s="1" customFormat="1" ht="16.5" customHeight="1">
      <c r="B140" s="34"/>
      <c r="C140" s="162" t="s">
        <v>203</v>
      </c>
      <c r="D140" s="162" t="s">
        <v>177</v>
      </c>
      <c r="E140" s="163" t="s">
        <v>832</v>
      </c>
      <c r="F140" s="164" t="s">
        <v>945</v>
      </c>
      <c r="G140" s="165" t="s">
        <v>944</v>
      </c>
      <c r="H140" s="166">
        <v>31</v>
      </c>
      <c r="I140" s="167"/>
      <c r="J140" s="168">
        <f t="shared" si="5"/>
        <v>0</v>
      </c>
      <c r="K140" s="169"/>
      <c r="L140" s="34"/>
      <c r="M140" s="170" t="s">
        <v>1</v>
      </c>
      <c r="N140" s="136" t="s">
        <v>43</v>
      </c>
      <c r="P140" s="171">
        <f t="shared" si="6"/>
        <v>0</v>
      </c>
      <c r="Q140" s="171">
        <v>0</v>
      </c>
      <c r="R140" s="171">
        <f t="shared" si="7"/>
        <v>0</v>
      </c>
      <c r="S140" s="171">
        <v>0</v>
      </c>
      <c r="T140" s="172">
        <f t="shared" si="8"/>
        <v>0</v>
      </c>
      <c r="AR140" s="173" t="s">
        <v>124</v>
      </c>
      <c r="AT140" s="173" t="s">
        <v>177</v>
      </c>
      <c r="AU140" s="173" t="s">
        <v>85</v>
      </c>
      <c r="AY140" s="17" t="s">
        <v>174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7" t="s">
        <v>113</v>
      </c>
      <c r="BK140" s="99">
        <f t="shared" si="14"/>
        <v>0</v>
      </c>
      <c r="BL140" s="17" t="s">
        <v>124</v>
      </c>
      <c r="BM140" s="173" t="s">
        <v>338</v>
      </c>
    </row>
    <row r="141" spans="2:65" s="1" customFormat="1" ht="16.5" customHeight="1">
      <c r="B141" s="34"/>
      <c r="C141" s="202" t="s">
        <v>194</v>
      </c>
      <c r="D141" s="202" t="s">
        <v>339</v>
      </c>
      <c r="E141" s="203" t="s">
        <v>832</v>
      </c>
      <c r="F141" s="204" t="s">
        <v>945</v>
      </c>
      <c r="G141" s="205" t="s">
        <v>944</v>
      </c>
      <c r="H141" s="206">
        <v>31</v>
      </c>
      <c r="I141" s="207"/>
      <c r="J141" s="208">
        <f t="shared" si="5"/>
        <v>0</v>
      </c>
      <c r="K141" s="209"/>
      <c r="L141" s="210"/>
      <c r="M141" s="211" t="s">
        <v>1</v>
      </c>
      <c r="N141" s="212" t="s">
        <v>43</v>
      </c>
      <c r="P141" s="171">
        <f t="shared" si="6"/>
        <v>0</v>
      </c>
      <c r="Q141" s="171">
        <v>0</v>
      </c>
      <c r="R141" s="171">
        <f t="shared" si="7"/>
        <v>0</v>
      </c>
      <c r="S141" s="171">
        <v>0</v>
      </c>
      <c r="T141" s="172">
        <f t="shared" si="8"/>
        <v>0</v>
      </c>
      <c r="AR141" s="173" t="s">
        <v>322</v>
      </c>
      <c r="AT141" s="173" t="s">
        <v>339</v>
      </c>
      <c r="AU141" s="173" t="s">
        <v>85</v>
      </c>
      <c r="AY141" s="17" t="s">
        <v>174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7" t="s">
        <v>113</v>
      </c>
      <c r="BK141" s="99">
        <f t="shared" si="14"/>
        <v>0</v>
      </c>
      <c r="BL141" s="17" t="s">
        <v>124</v>
      </c>
      <c r="BM141" s="173" t="s">
        <v>348</v>
      </c>
    </row>
    <row r="142" spans="2:65" s="1" customFormat="1" ht="16.5" customHeight="1">
      <c r="B142" s="34"/>
      <c r="C142" s="162" t="s">
        <v>210</v>
      </c>
      <c r="D142" s="162" t="s">
        <v>177</v>
      </c>
      <c r="E142" s="163" t="s">
        <v>836</v>
      </c>
      <c r="F142" s="164" t="s">
        <v>946</v>
      </c>
      <c r="G142" s="165" t="s">
        <v>944</v>
      </c>
      <c r="H142" s="166">
        <v>3</v>
      </c>
      <c r="I142" s="167"/>
      <c r="J142" s="168">
        <f t="shared" si="5"/>
        <v>0</v>
      </c>
      <c r="K142" s="169"/>
      <c r="L142" s="34"/>
      <c r="M142" s="170" t="s">
        <v>1</v>
      </c>
      <c r="N142" s="136" t="s">
        <v>43</v>
      </c>
      <c r="P142" s="171">
        <f t="shared" si="6"/>
        <v>0</v>
      </c>
      <c r="Q142" s="171">
        <v>0</v>
      </c>
      <c r="R142" s="171">
        <f t="shared" si="7"/>
        <v>0</v>
      </c>
      <c r="S142" s="171">
        <v>0</v>
      </c>
      <c r="T142" s="172">
        <f t="shared" si="8"/>
        <v>0</v>
      </c>
      <c r="AR142" s="173" t="s">
        <v>124</v>
      </c>
      <c r="AT142" s="173" t="s">
        <v>177</v>
      </c>
      <c r="AU142" s="173" t="s">
        <v>85</v>
      </c>
      <c r="AY142" s="17" t="s">
        <v>174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7" t="s">
        <v>113</v>
      </c>
      <c r="BK142" s="99">
        <f t="shared" si="14"/>
        <v>0</v>
      </c>
      <c r="BL142" s="17" t="s">
        <v>124</v>
      </c>
      <c r="BM142" s="173" t="s">
        <v>359</v>
      </c>
    </row>
    <row r="143" spans="2:65" s="1" customFormat="1" ht="16.5" customHeight="1">
      <c r="B143" s="34"/>
      <c r="C143" s="202" t="s">
        <v>322</v>
      </c>
      <c r="D143" s="202" t="s">
        <v>339</v>
      </c>
      <c r="E143" s="203" t="s">
        <v>836</v>
      </c>
      <c r="F143" s="204" t="s">
        <v>946</v>
      </c>
      <c r="G143" s="205" t="s">
        <v>944</v>
      </c>
      <c r="H143" s="206">
        <v>3</v>
      </c>
      <c r="I143" s="207"/>
      <c r="J143" s="208">
        <f t="shared" si="5"/>
        <v>0</v>
      </c>
      <c r="K143" s="209"/>
      <c r="L143" s="210"/>
      <c r="M143" s="211" t="s">
        <v>1</v>
      </c>
      <c r="N143" s="212" t="s">
        <v>43</v>
      </c>
      <c r="P143" s="171">
        <f t="shared" si="6"/>
        <v>0</v>
      </c>
      <c r="Q143" s="171">
        <v>0</v>
      </c>
      <c r="R143" s="171">
        <f t="shared" si="7"/>
        <v>0</v>
      </c>
      <c r="S143" s="171">
        <v>0</v>
      </c>
      <c r="T143" s="172">
        <f t="shared" si="8"/>
        <v>0</v>
      </c>
      <c r="AR143" s="173" t="s">
        <v>322</v>
      </c>
      <c r="AT143" s="173" t="s">
        <v>339</v>
      </c>
      <c r="AU143" s="173" t="s">
        <v>85</v>
      </c>
      <c r="AY143" s="17" t="s">
        <v>174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7" t="s">
        <v>113</v>
      </c>
      <c r="BK143" s="99">
        <f t="shared" si="14"/>
        <v>0</v>
      </c>
      <c r="BL143" s="17" t="s">
        <v>124</v>
      </c>
      <c r="BM143" s="173" t="s">
        <v>373</v>
      </c>
    </row>
    <row r="144" spans="2:65" s="1" customFormat="1" ht="16.5" customHeight="1">
      <c r="B144" s="34"/>
      <c r="C144" s="162" t="s">
        <v>334</v>
      </c>
      <c r="D144" s="162" t="s">
        <v>177</v>
      </c>
      <c r="E144" s="163" t="s">
        <v>849</v>
      </c>
      <c r="F144" s="164" t="s">
        <v>947</v>
      </c>
      <c r="G144" s="165" t="s">
        <v>180</v>
      </c>
      <c r="H144" s="166">
        <v>49</v>
      </c>
      <c r="I144" s="167"/>
      <c r="J144" s="168">
        <f t="shared" si="5"/>
        <v>0</v>
      </c>
      <c r="K144" s="169"/>
      <c r="L144" s="34"/>
      <c r="M144" s="170" t="s">
        <v>1</v>
      </c>
      <c r="N144" s="136" t="s">
        <v>43</v>
      </c>
      <c r="P144" s="171">
        <f t="shared" si="6"/>
        <v>0</v>
      </c>
      <c r="Q144" s="171">
        <v>0</v>
      </c>
      <c r="R144" s="171">
        <f t="shared" si="7"/>
        <v>0</v>
      </c>
      <c r="S144" s="171">
        <v>0</v>
      </c>
      <c r="T144" s="172">
        <f t="shared" si="8"/>
        <v>0</v>
      </c>
      <c r="AR144" s="173" t="s">
        <v>124</v>
      </c>
      <c r="AT144" s="173" t="s">
        <v>177</v>
      </c>
      <c r="AU144" s="173" t="s">
        <v>85</v>
      </c>
      <c r="AY144" s="17" t="s">
        <v>174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7" t="s">
        <v>113</v>
      </c>
      <c r="BK144" s="99">
        <f t="shared" si="14"/>
        <v>0</v>
      </c>
      <c r="BL144" s="17" t="s">
        <v>124</v>
      </c>
      <c r="BM144" s="173" t="s">
        <v>382</v>
      </c>
    </row>
    <row r="145" spans="2:65" s="1" customFormat="1" ht="16.5" customHeight="1">
      <c r="B145" s="34"/>
      <c r="C145" s="202" t="s">
        <v>338</v>
      </c>
      <c r="D145" s="202" t="s">
        <v>339</v>
      </c>
      <c r="E145" s="203" t="s">
        <v>849</v>
      </c>
      <c r="F145" s="204" t="s">
        <v>947</v>
      </c>
      <c r="G145" s="205" t="s">
        <v>180</v>
      </c>
      <c r="H145" s="206">
        <v>49</v>
      </c>
      <c r="I145" s="207"/>
      <c r="J145" s="208">
        <f t="shared" si="5"/>
        <v>0</v>
      </c>
      <c r="K145" s="209"/>
      <c r="L145" s="210"/>
      <c r="M145" s="211" t="s">
        <v>1</v>
      </c>
      <c r="N145" s="212" t="s">
        <v>43</v>
      </c>
      <c r="P145" s="171">
        <f t="shared" si="6"/>
        <v>0</v>
      </c>
      <c r="Q145" s="171">
        <v>0</v>
      </c>
      <c r="R145" s="171">
        <f t="shared" si="7"/>
        <v>0</v>
      </c>
      <c r="S145" s="171">
        <v>0</v>
      </c>
      <c r="T145" s="172">
        <f t="shared" si="8"/>
        <v>0</v>
      </c>
      <c r="AR145" s="173" t="s">
        <v>322</v>
      </c>
      <c r="AT145" s="173" t="s">
        <v>339</v>
      </c>
      <c r="AU145" s="173" t="s">
        <v>85</v>
      </c>
      <c r="AY145" s="17" t="s">
        <v>174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7" t="s">
        <v>113</v>
      </c>
      <c r="BK145" s="99">
        <f t="shared" si="14"/>
        <v>0</v>
      </c>
      <c r="BL145" s="17" t="s">
        <v>124</v>
      </c>
      <c r="BM145" s="173" t="s">
        <v>392</v>
      </c>
    </row>
    <row r="146" spans="2:65" s="1" customFormat="1" ht="24.2" customHeight="1">
      <c r="B146" s="34"/>
      <c r="C146" s="162" t="s">
        <v>344</v>
      </c>
      <c r="D146" s="162" t="s">
        <v>177</v>
      </c>
      <c r="E146" s="163" t="s">
        <v>856</v>
      </c>
      <c r="F146" s="164" t="s">
        <v>948</v>
      </c>
      <c r="G146" s="165" t="s">
        <v>408</v>
      </c>
      <c r="H146" s="166">
        <v>15</v>
      </c>
      <c r="I146" s="167"/>
      <c r="J146" s="168">
        <f t="shared" si="5"/>
        <v>0</v>
      </c>
      <c r="K146" s="169"/>
      <c r="L146" s="34"/>
      <c r="M146" s="170" t="s">
        <v>1</v>
      </c>
      <c r="N146" s="136" t="s">
        <v>43</v>
      </c>
      <c r="P146" s="171">
        <f t="shared" si="6"/>
        <v>0</v>
      </c>
      <c r="Q146" s="171">
        <v>0</v>
      </c>
      <c r="R146" s="171">
        <f t="shared" si="7"/>
        <v>0</v>
      </c>
      <c r="S146" s="171">
        <v>0</v>
      </c>
      <c r="T146" s="172">
        <f t="shared" si="8"/>
        <v>0</v>
      </c>
      <c r="AR146" s="173" t="s">
        <v>124</v>
      </c>
      <c r="AT146" s="173" t="s">
        <v>177</v>
      </c>
      <c r="AU146" s="173" t="s">
        <v>85</v>
      </c>
      <c r="AY146" s="17" t="s">
        <v>174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7" t="s">
        <v>113</v>
      </c>
      <c r="BK146" s="99">
        <f t="shared" si="14"/>
        <v>0</v>
      </c>
      <c r="BL146" s="17" t="s">
        <v>124</v>
      </c>
      <c r="BM146" s="173" t="s">
        <v>405</v>
      </c>
    </row>
    <row r="147" spans="2:65" s="11" customFormat="1" ht="25.9" customHeight="1">
      <c r="B147" s="151"/>
      <c r="D147" s="152" t="s">
        <v>76</v>
      </c>
      <c r="E147" s="153" t="s">
        <v>949</v>
      </c>
      <c r="F147" s="153" t="s">
        <v>950</v>
      </c>
      <c r="I147" s="154"/>
      <c r="J147" s="134">
        <f>BK147</f>
        <v>0</v>
      </c>
      <c r="L147" s="151"/>
      <c r="M147" s="155"/>
      <c r="P147" s="156">
        <f>SUM(P148:P156)</f>
        <v>0</v>
      </c>
      <c r="R147" s="156">
        <f>SUM(R148:R156)</f>
        <v>0</v>
      </c>
      <c r="T147" s="157">
        <f>SUM(T148:T156)</f>
        <v>0</v>
      </c>
      <c r="AR147" s="152" t="s">
        <v>85</v>
      </c>
      <c r="AT147" s="158" t="s">
        <v>76</v>
      </c>
      <c r="AU147" s="158" t="s">
        <v>77</v>
      </c>
      <c r="AY147" s="152" t="s">
        <v>174</v>
      </c>
      <c r="BK147" s="159">
        <f>SUM(BK148:BK156)</f>
        <v>0</v>
      </c>
    </row>
    <row r="148" spans="2:65" s="1" customFormat="1" ht="24.2" customHeight="1">
      <c r="B148" s="34"/>
      <c r="C148" s="162" t="s">
        <v>348</v>
      </c>
      <c r="D148" s="162" t="s">
        <v>177</v>
      </c>
      <c r="E148" s="163" t="s">
        <v>951</v>
      </c>
      <c r="F148" s="164" t="s">
        <v>952</v>
      </c>
      <c r="G148" s="165" t="s">
        <v>408</v>
      </c>
      <c r="H148" s="166">
        <v>11</v>
      </c>
      <c r="I148" s="167"/>
      <c r="J148" s="168">
        <f t="shared" ref="J148:J156" si="15">ROUND(I148*H148,2)</f>
        <v>0</v>
      </c>
      <c r="K148" s="169"/>
      <c r="L148" s="34"/>
      <c r="M148" s="170" t="s">
        <v>1</v>
      </c>
      <c r="N148" s="136" t="s">
        <v>43</v>
      </c>
      <c r="P148" s="171">
        <f t="shared" ref="P148:P156" si="16">O148*H148</f>
        <v>0</v>
      </c>
      <c r="Q148" s="171">
        <v>0</v>
      </c>
      <c r="R148" s="171">
        <f t="shared" ref="R148:R156" si="17">Q148*H148</f>
        <v>0</v>
      </c>
      <c r="S148" s="171">
        <v>0</v>
      </c>
      <c r="T148" s="172">
        <f t="shared" ref="T148:T156" si="18">S148*H148</f>
        <v>0</v>
      </c>
      <c r="AR148" s="173" t="s">
        <v>124</v>
      </c>
      <c r="AT148" s="173" t="s">
        <v>177</v>
      </c>
      <c r="AU148" s="173" t="s">
        <v>85</v>
      </c>
      <c r="AY148" s="17" t="s">
        <v>174</v>
      </c>
      <c r="BE148" s="99">
        <f t="shared" ref="BE148:BE156" si="19">IF(N148="základná",J148,0)</f>
        <v>0</v>
      </c>
      <c r="BF148" s="99">
        <f t="shared" ref="BF148:BF156" si="20">IF(N148="znížená",J148,0)</f>
        <v>0</v>
      </c>
      <c r="BG148" s="99">
        <f t="shared" ref="BG148:BG156" si="21">IF(N148="zákl. prenesená",J148,0)</f>
        <v>0</v>
      </c>
      <c r="BH148" s="99">
        <f t="shared" ref="BH148:BH156" si="22">IF(N148="zníž. prenesená",J148,0)</f>
        <v>0</v>
      </c>
      <c r="BI148" s="99">
        <f t="shared" ref="BI148:BI156" si="23">IF(N148="nulová",J148,0)</f>
        <v>0</v>
      </c>
      <c r="BJ148" s="17" t="s">
        <v>113</v>
      </c>
      <c r="BK148" s="99">
        <f t="shared" ref="BK148:BK156" si="24">ROUND(I148*H148,2)</f>
        <v>0</v>
      </c>
      <c r="BL148" s="17" t="s">
        <v>124</v>
      </c>
      <c r="BM148" s="173" t="s">
        <v>419</v>
      </c>
    </row>
    <row r="149" spans="2:65" s="1" customFormat="1" ht="24.2" customHeight="1">
      <c r="B149" s="34"/>
      <c r="C149" s="202" t="s">
        <v>354</v>
      </c>
      <c r="D149" s="202" t="s">
        <v>339</v>
      </c>
      <c r="E149" s="203" t="s">
        <v>951</v>
      </c>
      <c r="F149" s="204" t="s">
        <v>952</v>
      </c>
      <c r="G149" s="205" t="s">
        <v>408</v>
      </c>
      <c r="H149" s="206">
        <v>11</v>
      </c>
      <c r="I149" s="207"/>
      <c r="J149" s="208">
        <f t="shared" si="15"/>
        <v>0</v>
      </c>
      <c r="K149" s="209"/>
      <c r="L149" s="210"/>
      <c r="M149" s="211" t="s">
        <v>1</v>
      </c>
      <c r="N149" s="212" t="s">
        <v>43</v>
      </c>
      <c r="P149" s="171">
        <f t="shared" si="16"/>
        <v>0</v>
      </c>
      <c r="Q149" s="171">
        <v>0</v>
      </c>
      <c r="R149" s="171">
        <f t="shared" si="17"/>
        <v>0</v>
      </c>
      <c r="S149" s="171">
        <v>0</v>
      </c>
      <c r="T149" s="172">
        <f t="shared" si="18"/>
        <v>0</v>
      </c>
      <c r="AR149" s="173" t="s">
        <v>322</v>
      </c>
      <c r="AT149" s="173" t="s">
        <v>339</v>
      </c>
      <c r="AU149" s="173" t="s">
        <v>85</v>
      </c>
      <c r="AY149" s="17" t="s">
        <v>174</v>
      </c>
      <c r="BE149" s="99">
        <f t="shared" si="19"/>
        <v>0</v>
      </c>
      <c r="BF149" s="99">
        <f t="shared" si="20"/>
        <v>0</v>
      </c>
      <c r="BG149" s="99">
        <f t="shared" si="21"/>
        <v>0</v>
      </c>
      <c r="BH149" s="99">
        <f t="shared" si="22"/>
        <v>0</v>
      </c>
      <c r="BI149" s="99">
        <f t="shared" si="23"/>
        <v>0</v>
      </c>
      <c r="BJ149" s="17" t="s">
        <v>113</v>
      </c>
      <c r="BK149" s="99">
        <f t="shared" si="24"/>
        <v>0</v>
      </c>
      <c r="BL149" s="17" t="s">
        <v>124</v>
      </c>
      <c r="BM149" s="173" t="s">
        <v>430</v>
      </c>
    </row>
    <row r="150" spans="2:65" s="1" customFormat="1" ht="16.5" customHeight="1">
      <c r="B150" s="34"/>
      <c r="C150" s="162" t="s">
        <v>359</v>
      </c>
      <c r="D150" s="162" t="s">
        <v>177</v>
      </c>
      <c r="E150" s="163" t="s">
        <v>953</v>
      </c>
      <c r="F150" s="164" t="s">
        <v>954</v>
      </c>
      <c r="G150" s="165" t="s">
        <v>944</v>
      </c>
      <c r="H150" s="166">
        <v>30</v>
      </c>
      <c r="I150" s="167"/>
      <c r="J150" s="168">
        <f t="shared" si="15"/>
        <v>0</v>
      </c>
      <c r="K150" s="169"/>
      <c r="L150" s="34"/>
      <c r="M150" s="170" t="s">
        <v>1</v>
      </c>
      <c r="N150" s="136" t="s">
        <v>43</v>
      </c>
      <c r="P150" s="171">
        <f t="shared" si="16"/>
        <v>0</v>
      </c>
      <c r="Q150" s="171">
        <v>0</v>
      </c>
      <c r="R150" s="171">
        <f t="shared" si="17"/>
        <v>0</v>
      </c>
      <c r="S150" s="171">
        <v>0</v>
      </c>
      <c r="T150" s="172">
        <f t="shared" si="18"/>
        <v>0</v>
      </c>
      <c r="AR150" s="173" t="s">
        <v>124</v>
      </c>
      <c r="AT150" s="173" t="s">
        <v>177</v>
      </c>
      <c r="AU150" s="173" t="s">
        <v>85</v>
      </c>
      <c r="AY150" s="17" t="s">
        <v>174</v>
      </c>
      <c r="BE150" s="99">
        <f t="shared" si="19"/>
        <v>0</v>
      </c>
      <c r="BF150" s="99">
        <f t="shared" si="20"/>
        <v>0</v>
      </c>
      <c r="BG150" s="99">
        <f t="shared" si="21"/>
        <v>0</v>
      </c>
      <c r="BH150" s="99">
        <f t="shared" si="22"/>
        <v>0</v>
      </c>
      <c r="BI150" s="99">
        <f t="shared" si="23"/>
        <v>0</v>
      </c>
      <c r="BJ150" s="17" t="s">
        <v>113</v>
      </c>
      <c r="BK150" s="99">
        <f t="shared" si="24"/>
        <v>0</v>
      </c>
      <c r="BL150" s="17" t="s">
        <v>124</v>
      </c>
      <c r="BM150" s="173" t="s">
        <v>444</v>
      </c>
    </row>
    <row r="151" spans="2:65" s="1" customFormat="1" ht="16.5" customHeight="1">
      <c r="B151" s="34"/>
      <c r="C151" s="202" t="s">
        <v>364</v>
      </c>
      <c r="D151" s="202" t="s">
        <v>339</v>
      </c>
      <c r="E151" s="203" t="s">
        <v>953</v>
      </c>
      <c r="F151" s="204" t="s">
        <v>954</v>
      </c>
      <c r="G151" s="205" t="s">
        <v>944</v>
      </c>
      <c r="H151" s="206">
        <v>30</v>
      </c>
      <c r="I151" s="207"/>
      <c r="J151" s="208">
        <f t="shared" si="15"/>
        <v>0</v>
      </c>
      <c r="K151" s="209"/>
      <c r="L151" s="210"/>
      <c r="M151" s="211" t="s">
        <v>1</v>
      </c>
      <c r="N151" s="212" t="s">
        <v>43</v>
      </c>
      <c r="P151" s="171">
        <f t="shared" si="16"/>
        <v>0</v>
      </c>
      <c r="Q151" s="171">
        <v>0</v>
      </c>
      <c r="R151" s="171">
        <f t="shared" si="17"/>
        <v>0</v>
      </c>
      <c r="S151" s="171">
        <v>0</v>
      </c>
      <c r="T151" s="172">
        <f t="shared" si="18"/>
        <v>0</v>
      </c>
      <c r="AR151" s="173" t="s">
        <v>322</v>
      </c>
      <c r="AT151" s="173" t="s">
        <v>339</v>
      </c>
      <c r="AU151" s="173" t="s">
        <v>85</v>
      </c>
      <c r="AY151" s="17" t="s">
        <v>174</v>
      </c>
      <c r="BE151" s="99">
        <f t="shared" si="19"/>
        <v>0</v>
      </c>
      <c r="BF151" s="99">
        <f t="shared" si="20"/>
        <v>0</v>
      </c>
      <c r="BG151" s="99">
        <f t="shared" si="21"/>
        <v>0</v>
      </c>
      <c r="BH151" s="99">
        <f t="shared" si="22"/>
        <v>0</v>
      </c>
      <c r="BI151" s="99">
        <f t="shared" si="23"/>
        <v>0</v>
      </c>
      <c r="BJ151" s="17" t="s">
        <v>113</v>
      </c>
      <c r="BK151" s="99">
        <f t="shared" si="24"/>
        <v>0</v>
      </c>
      <c r="BL151" s="17" t="s">
        <v>124</v>
      </c>
      <c r="BM151" s="173" t="s">
        <v>455</v>
      </c>
    </row>
    <row r="152" spans="2:65" s="1" customFormat="1" ht="16.5" customHeight="1">
      <c r="B152" s="34"/>
      <c r="C152" s="162" t="s">
        <v>373</v>
      </c>
      <c r="D152" s="162" t="s">
        <v>177</v>
      </c>
      <c r="E152" s="163" t="s">
        <v>955</v>
      </c>
      <c r="F152" s="164" t="s">
        <v>956</v>
      </c>
      <c r="G152" s="165" t="s">
        <v>944</v>
      </c>
      <c r="H152" s="166">
        <v>24</v>
      </c>
      <c r="I152" s="167"/>
      <c r="J152" s="168">
        <f t="shared" si="15"/>
        <v>0</v>
      </c>
      <c r="K152" s="169"/>
      <c r="L152" s="34"/>
      <c r="M152" s="170" t="s">
        <v>1</v>
      </c>
      <c r="N152" s="136" t="s">
        <v>43</v>
      </c>
      <c r="P152" s="171">
        <f t="shared" si="16"/>
        <v>0</v>
      </c>
      <c r="Q152" s="171">
        <v>0</v>
      </c>
      <c r="R152" s="171">
        <f t="shared" si="17"/>
        <v>0</v>
      </c>
      <c r="S152" s="171">
        <v>0</v>
      </c>
      <c r="T152" s="172">
        <f t="shared" si="18"/>
        <v>0</v>
      </c>
      <c r="AR152" s="173" t="s">
        <v>124</v>
      </c>
      <c r="AT152" s="173" t="s">
        <v>177</v>
      </c>
      <c r="AU152" s="173" t="s">
        <v>85</v>
      </c>
      <c r="AY152" s="17" t="s">
        <v>174</v>
      </c>
      <c r="BE152" s="99">
        <f t="shared" si="19"/>
        <v>0</v>
      </c>
      <c r="BF152" s="99">
        <f t="shared" si="20"/>
        <v>0</v>
      </c>
      <c r="BG152" s="99">
        <f t="shared" si="21"/>
        <v>0</v>
      </c>
      <c r="BH152" s="99">
        <f t="shared" si="22"/>
        <v>0</v>
      </c>
      <c r="BI152" s="99">
        <f t="shared" si="23"/>
        <v>0</v>
      </c>
      <c r="BJ152" s="17" t="s">
        <v>113</v>
      </c>
      <c r="BK152" s="99">
        <f t="shared" si="24"/>
        <v>0</v>
      </c>
      <c r="BL152" s="17" t="s">
        <v>124</v>
      </c>
      <c r="BM152" s="173" t="s">
        <v>466</v>
      </c>
    </row>
    <row r="153" spans="2:65" s="1" customFormat="1" ht="16.5" customHeight="1">
      <c r="B153" s="34"/>
      <c r="C153" s="202" t="s">
        <v>378</v>
      </c>
      <c r="D153" s="202" t="s">
        <v>339</v>
      </c>
      <c r="E153" s="203" t="s">
        <v>955</v>
      </c>
      <c r="F153" s="204" t="s">
        <v>956</v>
      </c>
      <c r="G153" s="205" t="s">
        <v>944</v>
      </c>
      <c r="H153" s="206">
        <v>24</v>
      </c>
      <c r="I153" s="207"/>
      <c r="J153" s="208">
        <f t="shared" si="15"/>
        <v>0</v>
      </c>
      <c r="K153" s="209"/>
      <c r="L153" s="210"/>
      <c r="M153" s="211" t="s">
        <v>1</v>
      </c>
      <c r="N153" s="212" t="s">
        <v>43</v>
      </c>
      <c r="P153" s="171">
        <f t="shared" si="16"/>
        <v>0</v>
      </c>
      <c r="Q153" s="171">
        <v>0</v>
      </c>
      <c r="R153" s="171">
        <f t="shared" si="17"/>
        <v>0</v>
      </c>
      <c r="S153" s="171">
        <v>0</v>
      </c>
      <c r="T153" s="172">
        <f t="shared" si="18"/>
        <v>0</v>
      </c>
      <c r="AR153" s="173" t="s">
        <v>322</v>
      </c>
      <c r="AT153" s="173" t="s">
        <v>339</v>
      </c>
      <c r="AU153" s="173" t="s">
        <v>85</v>
      </c>
      <c r="AY153" s="17" t="s">
        <v>174</v>
      </c>
      <c r="BE153" s="99">
        <f t="shared" si="19"/>
        <v>0</v>
      </c>
      <c r="BF153" s="99">
        <f t="shared" si="20"/>
        <v>0</v>
      </c>
      <c r="BG153" s="99">
        <f t="shared" si="21"/>
        <v>0</v>
      </c>
      <c r="BH153" s="99">
        <f t="shared" si="22"/>
        <v>0</v>
      </c>
      <c r="BI153" s="99">
        <f t="shared" si="23"/>
        <v>0</v>
      </c>
      <c r="BJ153" s="17" t="s">
        <v>113</v>
      </c>
      <c r="BK153" s="99">
        <f t="shared" si="24"/>
        <v>0</v>
      </c>
      <c r="BL153" s="17" t="s">
        <v>124</v>
      </c>
      <c r="BM153" s="173" t="s">
        <v>479</v>
      </c>
    </row>
    <row r="154" spans="2:65" s="1" customFormat="1" ht="16.5" customHeight="1">
      <c r="B154" s="34"/>
      <c r="C154" s="162" t="s">
        <v>382</v>
      </c>
      <c r="D154" s="162" t="s">
        <v>177</v>
      </c>
      <c r="E154" s="163" t="s">
        <v>957</v>
      </c>
      <c r="F154" s="164" t="s">
        <v>946</v>
      </c>
      <c r="G154" s="165" t="s">
        <v>944</v>
      </c>
      <c r="H154" s="166">
        <v>3</v>
      </c>
      <c r="I154" s="167"/>
      <c r="J154" s="168">
        <f t="shared" si="15"/>
        <v>0</v>
      </c>
      <c r="K154" s="169"/>
      <c r="L154" s="34"/>
      <c r="M154" s="170" t="s">
        <v>1</v>
      </c>
      <c r="N154" s="136" t="s">
        <v>43</v>
      </c>
      <c r="P154" s="171">
        <f t="shared" si="16"/>
        <v>0</v>
      </c>
      <c r="Q154" s="171">
        <v>0</v>
      </c>
      <c r="R154" s="171">
        <f t="shared" si="17"/>
        <v>0</v>
      </c>
      <c r="S154" s="171">
        <v>0</v>
      </c>
      <c r="T154" s="172">
        <f t="shared" si="18"/>
        <v>0</v>
      </c>
      <c r="AR154" s="173" t="s">
        <v>124</v>
      </c>
      <c r="AT154" s="173" t="s">
        <v>177</v>
      </c>
      <c r="AU154" s="173" t="s">
        <v>85</v>
      </c>
      <c r="AY154" s="17" t="s">
        <v>174</v>
      </c>
      <c r="BE154" s="99">
        <f t="shared" si="19"/>
        <v>0</v>
      </c>
      <c r="BF154" s="99">
        <f t="shared" si="20"/>
        <v>0</v>
      </c>
      <c r="BG154" s="99">
        <f t="shared" si="21"/>
        <v>0</v>
      </c>
      <c r="BH154" s="99">
        <f t="shared" si="22"/>
        <v>0</v>
      </c>
      <c r="BI154" s="99">
        <f t="shared" si="23"/>
        <v>0</v>
      </c>
      <c r="BJ154" s="17" t="s">
        <v>113</v>
      </c>
      <c r="BK154" s="99">
        <f t="shared" si="24"/>
        <v>0</v>
      </c>
      <c r="BL154" s="17" t="s">
        <v>124</v>
      </c>
      <c r="BM154" s="173" t="s">
        <v>495</v>
      </c>
    </row>
    <row r="155" spans="2:65" s="1" customFormat="1" ht="16.5" customHeight="1">
      <c r="B155" s="34"/>
      <c r="C155" s="202" t="s">
        <v>387</v>
      </c>
      <c r="D155" s="202" t="s">
        <v>339</v>
      </c>
      <c r="E155" s="203" t="s">
        <v>957</v>
      </c>
      <c r="F155" s="204" t="s">
        <v>946</v>
      </c>
      <c r="G155" s="205" t="s">
        <v>944</v>
      </c>
      <c r="H155" s="206">
        <v>3</v>
      </c>
      <c r="I155" s="207"/>
      <c r="J155" s="208">
        <f t="shared" si="15"/>
        <v>0</v>
      </c>
      <c r="K155" s="209"/>
      <c r="L155" s="210"/>
      <c r="M155" s="211" t="s">
        <v>1</v>
      </c>
      <c r="N155" s="212" t="s">
        <v>43</v>
      </c>
      <c r="P155" s="171">
        <f t="shared" si="16"/>
        <v>0</v>
      </c>
      <c r="Q155" s="171">
        <v>0</v>
      </c>
      <c r="R155" s="171">
        <f t="shared" si="17"/>
        <v>0</v>
      </c>
      <c r="S155" s="171">
        <v>0</v>
      </c>
      <c r="T155" s="172">
        <f t="shared" si="18"/>
        <v>0</v>
      </c>
      <c r="AR155" s="173" t="s">
        <v>322</v>
      </c>
      <c r="AT155" s="173" t="s">
        <v>339</v>
      </c>
      <c r="AU155" s="173" t="s">
        <v>85</v>
      </c>
      <c r="AY155" s="17" t="s">
        <v>174</v>
      </c>
      <c r="BE155" s="99">
        <f t="shared" si="19"/>
        <v>0</v>
      </c>
      <c r="BF155" s="99">
        <f t="shared" si="20"/>
        <v>0</v>
      </c>
      <c r="BG155" s="99">
        <f t="shared" si="21"/>
        <v>0</v>
      </c>
      <c r="BH155" s="99">
        <f t="shared" si="22"/>
        <v>0</v>
      </c>
      <c r="BI155" s="99">
        <f t="shared" si="23"/>
        <v>0</v>
      </c>
      <c r="BJ155" s="17" t="s">
        <v>113</v>
      </c>
      <c r="BK155" s="99">
        <f t="shared" si="24"/>
        <v>0</v>
      </c>
      <c r="BL155" s="17" t="s">
        <v>124</v>
      </c>
      <c r="BM155" s="173" t="s">
        <v>504</v>
      </c>
    </row>
    <row r="156" spans="2:65" s="1" customFormat="1" ht="24.2" customHeight="1">
      <c r="B156" s="34"/>
      <c r="C156" s="162" t="s">
        <v>392</v>
      </c>
      <c r="D156" s="162" t="s">
        <v>177</v>
      </c>
      <c r="E156" s="163" t="s">
        <v>958</v>
      </c>
      <c r="F156" s="164" t="s">
        <v>948</v>
      </c>
      <c r="G156" s="165" t="s">
        <v>408</v>
      </c>
      <c r="H156" s="166">
        <v>15</v>
      </c>
      <c r="I156" s="167"/>
      <c r="J156" s="168">
        <f t="shared" si="15"/>
        <v>0</v>
      </c>
      <c r="K156" s="169"/>
      <c r="L156" s="34"/>
      <c r="M156" s="170" t="s">
        <v>1</v>
      </c>
      <c r="N156" s="136" t="s">
        <v>43</v>
      </c>
      <c r="P156" s="171">
        <f t="shared" si="16"/>
        <v>0</v>
      </c>
      <c r="Q156" s="171">
        <v>0</v>
      </c>
      <c r="R156" s="171">
        <f t="shared" si="17"/>
        <v>0</v>
      </c>
      <c r="S156" s="171">
        <v>0</v>
      </c>
      <c r="T156" s="172">
        <f t="shared" si="18"/>
        <v>0</v>
      </c>
      <c r="AR156" s="173" t="s">
        <v>124</v>
      </c>
      <c r="AT156" s="173" t="s">
        <v>177</v>
      </c>
      <c r="AU156" s="173" t="s">
        <v>85</v>
      </c>
      <c r="AY156" s="17" t="s">
        <v>174</v>
      </c>
      <c r="BE156" s="99">
        <f t="shared" si="19"/>
        <v>0</v>
      </c>
      <c r="BF156" s="99">
        <f t="shared" si="20"/>
        <v>0</v>
      </c>
      <c r="BG156" s="99">
        <f t="shared" si="21"/>
        <v>0</v>
      </c>
      <c r="BH156" s="99">
        <f t="shared" si="22"/>
        <v>0</v>
      </c>
      <c r="BI156" s="99">
        <f t="shared" si="23"/>
        <v>0</v>
      </c>
      <c r="BJ156" s="17" t="s">
        <v>113</v>
      </c>
      <c r="BK156" s="99">
        <f t="shared" si="24"/>
        <v>0</v>
      </c>
      <c r="BL156" s="17" t="s">
        <v>124</v>
      </c>
      <c r="BM156" s="173" t="s">
        <v>377</v>
      </c>
    </row>
    <row r="157" spans="2:65" s="11" customFormat="1" ht="25.9" customHeight="1">
      <c r="B157" s="151"/>
      <c r="D157" s="152" t="s">
        <v>76</v>
      </c>
      <c r="E157" s="153" t="s">
        <v>959</v>
      </c>
      <c r="F157" s="153" t="s">
        <v>960</v>
      </c>
      <c r="I157" s="154"/>
      <c r="J157" s="134">
        <f>BK157</f>
        <v>0</v>
      </c>
      <c r="L157" s="151"/>
      <c r="M157" s="155"/>
      <c r="P157" s="156">
        <f>SUM(P158:P170)</f>
        <v>0</v>
      </c>
      <c r="R157" s="156">
        <f>SUM(R158:R170)</f>
        <v>0</v>
      </c>
      <c r="T157" s="157">
        <f>SUM(T158:T170)</f>
        <v>0</v>
      </c>
      <c r="AR157" s="152" t="s">
        <v>85</v>
      </c>
      <c r="AT157" s="158" t="s">
        <v>76</v>
      </c>
      <c r="AU157" s="158" t="s">
        <v>77</v>
      </c>
      <c r="AY157" s="152" t="s">
        <v>174</v>
      </c>
      <c r="BK157" s="159">
        <f>SUM(BK158:BK170)</f>
        <v>0</v>
      </c>
    </row>
    <row r="158" spans="2:65" s="1" customFormat="1" ht="44.25" customHeight="1">
      <c r="B158" s="34"/>
      <c r="C158" s="162" t="s">
        <v>397</v>
      </c>
      <c r="D158" s="162" t="s">
        <v>177</v>
      </c>
      <c r="E158" s="163" t="s">
        <v>961</v>
      </c>
      <c r="F158" s="164" t="s">
        <v>962</v>
      </c>
      <c r="G158" s="165" t="s">
        <v>408</v>
      </c>
      <c r="H158" s="166">
        <v>1</v>
      </c>
      <c r="I158" s="167"/>
      <c r="J158" s="168">
        <f t="shared" ref="J158:J170" si="25">ROUND(I158*H158,2)</f>
        <v>0</v>
      </c>
      <c r="K158" s="169"/>
      <c r="L158" s="34"/>
      <c r="M158" s="170" t="s">
        <v>1</v>
      </c>
      <c r="N158" s="136" t="s">
        <v>43</v>
      </c>
      <c r="P158" s="171">
        <f t="shared" ref="P158:P170" si="26">O158*H158</f>
        <v>0</v>
      </c>
      <c r="Q158" s="171">
        <v>0</v>
      </c>
      <c r="R158" s="171">
        <f t="shared" ref="R158:R170" si="27">Q158*H158</f>
        <v>0</v>
      </c>
      <c r="S158" s="171">
        <v>0</v>
      </c>
      <c r="T158" s="172">
        <f t="shared" ref="T158:T170" si="28">S158*H158</f>
        <v>0</v>
      </c>
      <c r="AR158" s="173" t="s">
        <v>124</v>
      </c>
      <c r="AT158" s="173" t="s">
        <v>177</v>
      </c>
      <c r="AU158" s="173" t="s">
        <v>85</v>
      </c>
      <c r="AY158" s="17" t="s">
        <v>174</v>
      </c>
      <c r="BE158" s="99">
        <f t="shared" ref="BE158:BE170" si="29">IF(N158="základná",J158,0)</f>
        <v>0</v>
      </c>
      <c r="BF158" s="99">
        <f t="shared" ref="BF158:BF170" si="30">IF(N158="znížená",J158,0)</f>
        <v>0</v>
      </c>
      <c r="BG158" s="99">
        <f t="shared" ref="BG158:BG170" si="31">IF(N158="zákl. prenesená",J158,0)</f>
        <v>0</v>
      </c>
      <c r="BH158" s="99">
        <f t="shared" ref="BH158:BH170" si="32">IF(N158="zníž. prenesená",J158,0)</f>
        <v>0</v>
      </c>
      <c r="BI158" s="99">
        <f t="shared" ref="BI158:BI170" si="33">IF(N158="nulová",J158,0)</f>
        <v>0</v>
      </c>
      <c r="BJ158" s="17" t="s">
        <v>113</v>
      </c>
      <c r="BK158" s="99">
        <f t="shared" ref="BK158:BK170" si="34">ROUND(I158*H158,2)</f>
        <v>0</v>
      </c>
      <c r="BL158" s="17" t="s">
        <v>124</v>
      </c>
      <c r="BM158" s="173" t="s">
        <v>522</v>
      </c>
    </row>
    <row r="159" spans="2:65" s="1" customFormat="1" ht="44.25" customHeight="1">
      <c r="B159" s="34"/>
      <c r="C159" s="202" t="s">
        <v>405</v>
      </c>
      <c r="D159" s="202" t="s">
        <v>339</v>
      </c>
      <c r="E159" s="203" t="s">
        <v>961</v>
      </c>
      <c r="F159" s="204" t="s">
        <v>962</v>
      </c>
      <c r="G159" s="205" t="s">
        <v>408</v>
      </c>
      <c r="H159" s="206">
        <v>1</v>
      </c>
      <c r="I159" s="207"/>
      <c r="J159" s="208">
        <f t="shared" si="25"/>
        <v>0</v>
      </c>
      <c r="K159" s="209"/>
      <c r="L159" s="210"/>
      <c r="M159" s="211" t="s">
        <v>1</v>
      </c>
      <c r="N159" s="212" t="s">
        <v>43</v>
      </c>
      <c r="P159" s="171">
        <f t="shared" si="26"/>
        <v>0</v>
      </c>
      <c r="Q159" s="171">
        <v>0</v>
      </c>
      <c r="R159" s="171">
        <f t="shared" si="27"/>
        <v>0</v>
      </c>
      <c r="S159" s="171">
        <v>0</v>
      </c>
      <c r="T159" s="172">
        <f t="shared" si="28"/>
        <v>0</v>
      </c>
      <c r="AR159" s="173" t="s">
        <v>322</v>
      </c>
      <c r="AT159" s="173" t="s">
        <v>339</v>
      </c>
      <c r="AU159" s="173" t="s">
        <v>85</v>
      </c>
      <c r="AY159" s="17" t="s">
        <v>174</v>
      </c>
      <c r="BE159" s="99">
        <f t="shared" si="29"/>
        <v>0</v>
      </c>
      <c r="BF159" s="99">
        <f t="shared" si="30"/>
        <v>0</v>
      </c>
      <c r="BG159" s="99">
        <f t="shared" si="31"/>
        <v>0</v>
      </c>
      <c r="BH159" s="99">
        <f t="shared" si="32"/>
        <v>0</v>
      </c>
      <c r="BI159" s="99">
        <f t="shared" si="33"/>
        <v>0</v>
      </c>
      <c r="BJ159" s="17" t="s">
        <v>113</v>
      </c>
      <c r="BK159" s="99">
        <f t="shared" si="34"/>
        <v>0</v>
      </c>
      <c r="BL159" s="17" t="s">
        <v>124</v>
      </c>
      <c r="BM159" s="173" t="s">
        <v>531</v>
      </c>
    </row>
    <row r="160" spans="2:65" s="1" customFormat="1" ht="44.25" customHeight="1">
      <c r="B160" s="34"/>
      <c r="C160" s="162" t="s">
        <v>7</v>
      </c>
      <c r="D160" s="162" t="s">
        <v>177</v>
      </c>
      <c r="E160" s="163" t="s">
        <v>963</v>
      </c>
      <c r="F160" s="164" t="s">
        <v>962</v>
      </c>
      <c r="G160" s="165" t="s">
        <v>408</v>
      </c>
      <c r="H160" s="166">
        <v>1</v>
      </c>
      <c r="I160" s="167"/>
      <c r="J160" s="168">
        <f t="shared" si="25"/>
        <v>0</v>
      </c>
      <c r="K160" s="169"/>
      <c r="L160" s="34"/>
      <c r="M160" s="170" t="s">
        <v>1</v>
      </c>
      <c r="N160" s="136" t="s">
        <v>43</v>
      </c>
      <c r="P160" s="171">
        <f t="shared" si="26"/>
        <v>0</v>
      </c>
      <c r="Q160" s="171">
        <v>0</v>
      </c>
      <c r="R160" s="171">
        <f t="shared" si="27"/>
        <v>0</v>
      </c>
      <c r="S160" s="171">
        <v>0</v>
      </c>
      <c r="T160" s="172">
        <f t="shared" si="28"/>
        <v>0</v>
      </c>
      <c r="AR160" s="173" t="s">
        <v>124</v>
      </c>
      <c r="AT160" s="173" t="s">
        <v>177</v>
      </c>
      <c r="AU160" s="173" t="s">
        <v>85</v>
      </c>
      <c r="AY160" s="17" t="s">
        <v>174</v>
      </c>
      <c r="BE160" s="99">
        <f t="shared" si="29"/>
        <v>0</v>
      </c>
      <c r="BF160" s="99">
        <f t="shared" si="30"/>
        <v>0</v>
      </c>
      <c r="BG160" s="99">
        <f t="shared" si="31"/>
        <v>0</v>
      </c>
      <c r="BH160" s="99">
        <f t="shared" si="32"/>
        <v>0</v>
      </c>
      <c r="BI160" s="99">
        <f t="shared" si="33"/>
        <v>0</v>
      </c>
      <c r="BJ160" s="17" t="s">
        <v>113</v>
      </c>
      <c r="BK160" s="99">
        <f t="shared" si="34"/>
        <v>0</v>
      </c>
      <c r="BL160" s="17" t="s">
        <v>124</v>
      </c>
      <c r="BM160" s="173" t="s">
        <v>545</v>
      </c>
    </row>
    <row r="161" spans="2:65" s="1" customFormat="1" ht="44.25" customHeight="1">
      <c r="B161" s="34"/>
      <c r="C161" s="202" t="s">
        <v>419</v>
      </c>
      <c r="D161" s="202" t="s">
        <v>339</v>
      </c>
      <c r="E161" s="203" t="s">
        <v>963</v>
      </c>
      <c r="F161" s="204" t="s">
        <v>962</v>
      </c>
      <c r="G161" s="205" t="s">
        <v>408</v>
      </c>
      <c r="H161" s="206">
        <v>1</v>
      </c>
      <c r="I161" s="207"/>
      <c r="J161" s="208">
        <f t="shared" si="25"/>
        <v>0</v>
      </c>
      <c r="K161" s="209"/>
      <c r="L161" s="210"/>
      <c r="M161" s="211" t="s">
        <v>1</v>
      </c>
      <c r="N161" s="212" t="s">
        <v>43</v>
      </c>
      <c r="P161" s="171">
        <f t="shared" si="26"/>
        <v>0</v>
      </c>
      <c r="Q161" s="171">
        <v>0</v>
      </c>
      <c r="R161" s="171">
        <f t="shared" si="27"/>
        <v>0</v>
      </c>
      <c r="S161" s="171">
        <v>0</v>
      </c>
      <c r="T161" s="172">
        <f t="shared" si="28"/>
        <v>0</v>
      </c>
      <c r="AR161" s="173" t="s">
        <v>322</v>
      </c>
      <c r="AT161" s="173" t="s">
        <v>339</v>
      </c>
      <c r="AU161" s="173" t="s">
        <v>85</v>
      </c>
      <c r="AY161" s="17" t="s">
        <v>174</v>
      </c>
      <c r="BE161" s="99">
        <f t="shared" si="29"/>
        <v>0</v>
      </c>
      <c r="BF161" s="99">
        <f t="shared" si="30"/>
        <v>0</v>
      </c>
      <c r="BG161" s="99">
        <f t="shared" si="31"/>
        <v>0</v>
      </c>
      <c r="BH161" s="99">
        <f t="shared" si="32"/>
        <v>0</v>
      </c>
      <c r="BI161" s="99">
        <f t="shared" si="33"/>
        <v>0</v>
      </c>
      <c r="BJ161" s="17" t="s">
        <v>113</v>
      </c>
      <c r="BK161" s="99">
        <f t="shared" si="34"/>
        <v>0</v>
      </c>
      <c r="BL161" s="17" t="s">
        <v>124</v>
      </c>
      <c r="BM161" s="173" t="s">
        <v>562</v>
      </c>
    </row>
    <row r="162" spans="2:65" s="1" customFormat="1" ht="16.5" customHeight="1">
      <c r="B162" s="34"/>
      <c r="C162" s="162" t="s">
        <v>424</v>
      </c>
      <c r="D162" s="162" t="s">
        <v>177</v>
      </c>
      <c r="E162" s="163" t="s">
        <v>964</v>
      </c>
      <c r="F162" s="164" t="s">
        <v>965</v>
      </c>
      <c r="G162" s="165" t="s">
        <v>408</v>
      </c>
      <c r="H162" s="166">
        <v>4</v>
      </c>
      <c r="I162" s="167"/>
      <c r="J162" s="168">
        <f t="shared" si="25"/>
        <v>0</v>
      </c>
      <c r="K162" s="169"/>
      <c r="L162" s="34"/>
      <c r="M162" s="170" t="s">
        <v>1</v>
      </c>
      <c r="N162" s="136" t="s">
        <v>43</v>
      </c>
      <c r="P162" s="171">
        <f t="shared" si="26"/>
        <v>0</v>
      </c>
      <c r="Q162" s="171">
        <v>0</v>
      </c>
      <c r="R162" s="171">
        <f t="shared" si="27"/>
        <v>0</v>
      </c>
      <c r="S162" s="171">
        <v>0</v>
      </c>
      <c r="T162" s="172">
        <f t="shared" si="28"/>
        <v>0</v>
      </c>
      <c r="AR162" s="173" t="s">
        <v>124</v>
      </c>
      <c r="AT162" s="173" t="s">
        <v>177</v>
      </c>
      <c r="AU162" s="173" t="s">
        <v>85</v>
      </c>
      <c r="AY162" s="17" t="s">
        <v>174</v>
      </c>
      <c r="BE162" s="99">
        <f t="shared" si="29"/>
        <v>0</v>
      </c>
      <c r="BF162" s="99">
        <f t="shared" si="30"/>
        <v>0</v>
      </c>
      <c r="BG162" s="99">
        <f t="shared" si="31"/>
        <v>0</v>
      </c>
      <c r="BH162" s="99">
        <f t="shared" si="32"/>
        <v>0</v>
      </c>
      <c r="BI162" s="99">
        <f t="shared" si="33"/>
        <v>0</v>
      </c>
      <c r="BJ162" s="17" t="s">
        <v>113</v>
      </c>
      <c r="BK162" s="99">
        <f t="shared" si="34"/>
        <v>0</v>
      </c>
      <c r="BL162" s="17" t="s">
        <v>124</v>
      </c>
      <c r="BM162" s="173" t="s">
        <v>576</v>
      </c>
    </row>
    <row r="163" spans="2:65" s="1" customFormat="1" ht="16.5" customHeight="1">
      <c r="B163" s="34"/>
      <c r="C163" s="202" t="s">
        <v>430</v>
      </c>
      <c r="D163" s="202" t="s">
        <v>339</v>
      </c>
      <c r="E163" s="203" t="s">
        <v>964</v>
      </c>
      <c r="F163" s="204" t="s">
        <v>965</v>
      </c>
      <c r="G163" s="205" t="s">
        <v>408</v>
      </c>
      <c r="H163" s="206">
        <v>4</v>
      </c>
      <c r="I163" s="207"/>
      <c r="J163" s="208">
        <f t="shared" si="25"/>
        <v>0</v>
      </c>
      <c r="K163" s="209"/>
      <c r="L163" s="210"/>
      <c r="M163" s="211" t="s">
        <v>1</v>
      </c>
      <c r="N163" s="212" t="s">
        <v>43</v>
      </c>
      <c r="P163" s="171">
        <f t="shared" si="26"/>
        <v>0</v>
      </c>
      <c r="Q163" s="171">
        <v>0</v>
      </c>
      <c r="R163" s="171">
        <f t="shared" si="27"/>
        <v>0</v>
      </c>
      <c r="S163" s="171">
        <v>0</v>
      </c>
      <c r="T163" s="172">
        <f t="shared" si="28"/>
        <v>0</v>
      </c>
      <c r="AR163" s="173" t="s">
        <v>322</v>
      </c>
      <c r="AT163" s="173" t="s">
        <v>339</v>
      </c>
      <c r="AU163" s="173" t="s">
        <v>85</v>
      </c>
      <c r="AY163" s="17" t="s">
        <v>174</v>
      </c>
      <c r="BE163" s="99">
        <f t="shared" si="29"/>
        <v>0</v>
      </c>
      <c r="BF163" s="99">
        <f t="shared" si="30"/>
        <v>0</v>
      </c>
      <c r="BG163" s="99">
        <f t="shared" si="31"/>
        <v>0</v>
      </c>
      <c r="BH163" s="99">
        <f t="shared" si="32"/>
        <v>0</v>
      </c>
      <c r="BI163" s="99">
        <f t="shared" si="33"/>
        <v>0</v>
      </c>
      <c r="BJ163" s="17" t="s">
        <v>113</v>
      </c>
      <c r="BK163" s="99">
        <f t="shared" si="34"/>
        <v>0</v>
      </c>
      <c r="BL163" s="17" t="s">
        <v>124</v>
      </c>
      <c r="BM163" s="173" t="s">
        <v>587</v>
      </c>
    </row>
    <row r="164" spans="2:65" s="1" customFormat="1" ht="16.5" customHeight="1">
      <c r="B164" s="34"/>
      <c r="C164" s="162" t="s">
        <v>437</v>
      </c>
      <c r="D164" s="162" t="s">
        <v>177</v>
      </c>
      <c r="E164" s="163" t="s">
        <v>966</v>
      </c>
      <c r="F164" s="164" t="s">
        <v>967</v>
      </c>
      <c r="G164" s="165" t="s">
        <v>944</v>
      </c>
      <c r="H164" s="166">
        <v>12</v>
      </c>
      <c r="I164" s="167"/>
      <c r="J164" s="168">
        <f t="shared" si="25"/>
        <v>0</v>
      </c>
      <c r="K164" s="169"/>
      <c r="L164" s="34"/>
      <c r="M164" s="170" t="s">
        <v>1</v>
      </c>
      <c r="N164" s="136" t="s">
        <v>43</v>
      </c>
      <c r="P164" s="171">
        <f t="shared" si="26"/>
        <v>0</v>
      </c>
      <c r="Q164" s="171">
        <v>0</v>
      </c>
      <c r="R164" s="171">
        <f t="shared" si="27"/>
        <v>0</v>
      </c>
      <c r="S164" s="171">
        <v>0</v>
      </c>
      <c r="T164" s="172">
        <f t="shared" si="28"/>
        <v>0</v>
      </c>
      <c r="AR164" s="173" t="s">
        <v>124</v>
      </c>
      <c r="AT164" s="173" t="s">
        <v>177</v>
      </c>
      <c r="AU164" s="173" t="s">
        <v>85</v>
      </c>
      <c r="AY164" s="17" t="s">
        <v>174</v>
      </c>
      <c r="BE164" s="99">
        <f t="shared" si="29"/>
        <v>0</v>
      </c>
      <c r="BF164" s="99">
        <f t="shared" si="30"/>
        <v>0</v>
      </c>
      <c r="BG164" s="99">
        <f t="shared" si="31"/>
        <v>0</v>
      </c>
      <c r="BH164" s="99">
        <f t="shared" si="32"/>
        <v>0</v>
      </c>
      <c r="BI164" s="99">
        <f t="shared" si="33"/>
        <v>0</v>
      </c>
      <c r="BJ164" s="17" t="s">
        <v>113</v>
      </c>
      <c r="BK164" s="99">
        <f t="shared" si="34"/>
        <v>0</v>
      </c>
      <c r="BL164" s="17" t="s">
        <v>124</v>
      </c>
      <c r="BM164" s="173" t="s">
        <v>597</v>
      </c>
    </row>
    <row r="165" spans="2:65" s="1" customFormat="1" ht="16.5" customHeight="1">
      <c r="B165" s="34"/>
      <c r="C165" s="202" t="s">
        <v>444</v>
      </c>
      <c r="D165" s="202" t="s">
        <v>339</v>
      </c>
      <c r="E165" s="203" t="s">
        <v>966</v>
      </c>
      <c r="F165" s="204" t="s">
        <v>967</v>
      </c>
      <c r="G165" s="205" t="s">
        <v>944</v>
      </c>
      <c r="H165" s="206">
        <v>12</v>
      </c>
      <c r="I165" s="207"/>
      <c r="J165" s="208">
        <f t="shared" si="25"/>
        <v>0</v>
      </c>
      <c r="K165" s="209"/>
      <c r="L165" s="210"/>
      <c r="M165" s="211" t="s">
        <v>1</v>
      </c>
      <c r="N165" s="212" t="s">
        <v>43</v>
      </c>
      <c r="P165" s="171">
        <f t="shared" si="26"/>
        <v>0</v>
      </c>
      <c r="Q165" s="171">
        <v>0</v>
      </c>
      <c r="R165" s="171">
        <f t="shared" si="27"/>
        <v>0</v>
      </c>
      <c r="S165" s="171">
        <v>0</v>
      </c>
      <c r="T165" s="172">
        <f t="shared" si="28"/>
        <v>0</v>
      </c>
      <c r="AR165" s="173" t="s">
        <v>322</v>
      </c>
      <c r="AT165" s="173" t="s">
        <v>339</v>
      </c>
      <c r="AU165" s="173" t="s">
        <v>85</v>
      </c>
      <c r="AY165" s="17" t="s">
        <v>174</v>
      </c>
      <c r="BE165" s="99">
        <f t="shared" si="29"/>
        <v>0</v>
      </c>
      <c r="BF165" s="99">
        <f t="shared" si="30"/>
        <v>0</v>
      </c>
      <c r="BG165" s="99">
        <f t="shared" si="31"/>
        <v>0</v>
      </c>
      <c r="BH165" s="99">
        <f t="shared" si="32"/>
        <v>0</v>
      </c>
      <c r="BI165" s="99">
        <f t="shared" si="33"/>
        <v>0</v>
      </c>
      <c r="BJ165" s="17" t="s">
        <v>113</v>
      </c>
      <c r="BK165" s="99">
        <f t="shared" si="34"/>
        <v>0</v>
      </c>
      <c r="BL165" s="17" t="s">
        <v>124</v>
      </c>
      <c r="BM165" s="173" t="s">
        <v>609</v>
      </c>
    </row>
    <row r="166" spans="2:65" s="1" customFormat="1" ht="37.700000000000003" customHeight="1">
      <c r="B166" s="34"/>
      <c r="C166" s="162" t="s">
        <v>450</v>
      </c>
      <c r="D166" s="162" t="s">
        <v>177</v>
      </c>
      <c r="E166" s="163" t="s">
        <v>968</v>
      </c>
      <c r="F166" s="164" t="s">
        <v>969</v>
      </c>
      <c r="G166" s="165" t="s">
        <v>408</v>
      </c>
      <c r="H166" s="166">
        <v>1</v>
      </c>
      <c r="I166" s="167"/>
      <c r="J166" s="168">
        <f t="shared" si="25"/>
        <v>0</v>
      </c>
      <c r="K166" s="169"/>
      <c r="L166" s="34"/>
      <c r="M166" s="170" t="s">
        <v>1</v>
      </c>
      <c r="N166" s="136" t="s">
        <v>43</v>
      </c>
      <c r="P166" s="171">
        <f t="shared" si="26"/>
        <v>0</v>
      </c>
      <c r="Q166" s="171">
        <v>0</v>
      </c>
      <c r="R166" s="171">
        <f t="shared" si="27"/>
        <v>0</v>
      </c>
      <c r="S166" s="171">
        <v>0</v>
      </c>
      <c r="T166" s="172">
        <f t="shared" si="28"/>
        <v>0</v>
      </c>
      <c r="AR166" s="173" t="s">
        <v>124</v>
      </c>
      <c r="AT166" s="173" t="s">
        <v>177</v>
      </c>
      <c r="AU166" s="173" t="s">
        <v>85</v>
      </c>
      <c r="AY166" s="17" t="s">
        <v>174</v>
      </c>
      <c r="BE166" s="99">
        <f t="shared" si="29"/>
        <v>0</v>
      </c>
      <c r="BF166" s="99">
        <f t="shared" si="30"/>
        <v>0</v>
      </c>
      <c r="BG166" s="99">
        <f t="shared" si="31"/>
        <v>0</v>
      </c>
      <c r="BH166" s="99">
        <f t="shared" si="32"/>
        <v>0</v>
      </c>
      <c r="BI166" s="99">
        <f t="shared" si="33"/>
        <v>0</v>
      </c>
      <c r="BJ166" s="17" t="s">
        <v>113</v>
      </c>
      <c r="BK166" s="99">
        <f t="shared" si="34"/>
        <v>0</v>
      </c>
      <c r="BL166" s="17" t="s">
        <v>124</v>
      </c>
      <c r="BM166" s="173" t="s">
        <v>617</v>
      </c>
    </row>
    <row r="167" spans="2:65" s="1" customFormat="1" ht="37.700000000000003" customHeight="1">
      <c r="B167" s="34"/>
      <c r="C167" s="202" t="s">
        <v>455</v>
      </c>
      <c r="D167" s="202" t="s">
        <v>339</v>
      </c>
      <c r="E167" s="203" t="s">
        <v>968</v>
      </c>
      <c r="F167" s="204" t="s">
        <v>969</v>
      </c>
      <c r="G167" s="205" t="s">
        <v>408</v>
      </c>
      <c r="H167" s="206">
        <v>1</v>
      </c>
      <c r="I167" s="207"/>
      <c r="J167" s="208">
        <f t="shared" si="25"/>
        <v>0</v>
      </c>
      <c r="K167" s="209"/>
      <c r="L167" s="210"/>
      <c r="M167" s="211" t="s">
        <v>1</v>
      </c>
      <c r="N167" s="212" t="s">
        <v>43</v>
      </c>
      <c r="P167" s="171">
        <f t="shared" si="26"/>
        <v>0</v>
      </c>
      <c r="Q167" s="171">
        <v>0</v>
      </c>
      <c r="R167" s="171">
        <f t="shared" si="27"/>
        <v>0</v>
      </c>
      <c r="S167" s="171">
        <v>0</v>
      </c>
      <c r="T167" s="172">
        <f t="shared" si="28"/>
        <v>0</v>
      </c>
      <c r="AR167" s="173" t="s">
        <v>322</v>
      </c>
      <c r="AT167" s="173" t="s">
        <v>339</v>
      </c>
      <c r="AU167" s="173" t="s">
        <v>85</v>
      </c>
      <c r="AY167" s="17" t="s">
        <v>174</v>
      </c>
      <c r="BE167" s="99">
        <f t="shared" si="29"/>
        <v>0</v>
      </c>
      <c r="BF167" s="99">
        <f t="shared" si="30"/>
        <v>0</v>
      </c>
      <c r="BG167" s="99">
        <f t="shared" si="31"/>
        <v>0</v>
      </c>
      <c r="BH167" s="99">
        <f t="shared" si="32"/>
        <v>0</v>
      </c>
      <c r="BI167" s="99">
        <f t="shared" si="33"/>
        <v>0</v>
      </c>
      <c r="BJ167" s="17" t="s">
        <v>113</v>
      </c>
      <c r="BK167" s="99">
        <f t="shared" si="34"/>
        <v>0</v>
      </c>
      <c r="BL167" s="17" t="s">
        <v>124</v>
      </c>
      <c r="BM167" s="173" t="s">
        <v>625</v>
      </c>
    </row>
    <row r="168" spans="2:65" s="1" customFormat="1" ht="16.5" customHeight="1">
      <c r="B168" s="34"/>
      <c r="C168" s="162" t="s">
        <v>460</v>
      </c>
      <c r="D168" s="162" t="s">
        <v>177</v>
      </c>
      <c r="E168" s="163" t="s">
        <v>970</v>
      </c>
      <c r="F168" s="164" t="s">
        <v>971</v>
      </c>
      <c r="G168" s="165" t="s">
        <v>408</v>
      </c>
      <c r="H168" s="166">
        <v>2</v>
      </c>
      <c r="I168" s="167"/>
      <c r="J168" s="168">
        <f t="shared" si="25"/>
        <v>0</v>
      </c>
      <c r="K168" s="169"/>
      <c r="L168" s="34"/>
      <c r="M168" s="170" t="s">
        <v>1</v>
      </c>
      <c r="N168" s="136" t="s">
        <v>43</v>
      </c>
      <c r="P168" s="171">
        <f t="shared" si="26"/>
        <v>0</v>
      </c>
      <c r="Q168" s="171">
        <v>0</v>
      </c>
      <c r="R168" s="171">
        <f t="shared" si="27"/>
        <v>0</v>
      </c>
      <c r="S168" s="171">
        <v>0</v>
      </c>
      <c r="T168" s="172">
        <f t="shared" si="28"/>
        <v>0</v>
      </c>
      <c r="AR168" s="173" t="s">
        <v>124</v>
      </c>
      <c r="AT168" s="173" t="s">
        <v>177</v>
      </c>
      <c r="AU168" s="173" t="s">
        <v>85</v>
      </c>
      <c r="AY168" s="17" t="s">
        <v>174</v>
      </c>
      <c r="BE168" s="99">
        <f t="shared" si="29"/>
        <v>0</v>
      </c>
      <c r="BF168" s="99">
        <f t="shared" si="30"/>
        <v>0</v>
      </c>
      <c r="BG168" s="99">
        <f t="shared" si="31"/>
        <v>0</v>
      </c>
      <c r="BH168" s="99">
        <f t="shared" si="32"/>
        <v>0</v>
      </c>
      <c r="BI168" s="99">
        <f t="shared" si="33"/>
        <v>0</v>
      </c>
      <c r="BJ168" s="17" t="s">
        <v>113</v>
      </c>
      <c r="BK168" s="99">
        <f t="shared" si="34"/>
        <v>0</v>
      </c>
      <c r="BL168" s="17" t="s">
        <v>124</v>
      </c>
      <c r="BM168" s="173" t="s">
        <v>120</v>
      </c>
    </row>
    <row r="169" spans="2:65" s="1" customFormat="1" ht="16.5" customHeight="1">
      <c r="B169" s="34"/>
      <c r="C169" s="162" t="s">
        <v>466</v>
      </c>
      <c r="D169" s="162" t="s">
        <v>177</v>
      </c>
      <c r="E169" s="163" t="s">
        <v>972</v>
      </c>
      <c r="F169" s="164" t="s">
        <v>973</v>
      </c>
      <c r="G169" s="165" t="s">
        <v>408</v>
      </c>
      <c r="H169" s="166">
        <v>4</v>
      </c>
      <c r="I169" s="167"/>
      <c r="J169" s="168">
        <f t="shared" si="25"/>
        <v>0</v>
      </c>
      <c r="K169" s="169"/>
      <c r="L169" s="34"/>
      <c r="M169" s="170" t="s">
        <v>1</v>
      </c>
      <c r="N169" s="136" t="s">
        <v>43</v>
      </c>
      <c r="P169" s="171">
        <f t="shared" si="26"/>
        <v>0</v>
      </c>
      <c r="Q169" s="171">
        <v>0</v>
      </c>
      <c r="R169" s="171">
        <f t="shared" si="27"/>
        <v>0</v>
      </c>
      <c r="S169" s="171">
        <v>0</v>
      </c>
      <c r="T169" s="172">
        <f t="shared" si="28"/>
        <v>0</v>
      </c>
      <c r="AR169" s="173" t="s">
        <v>124</v>
      </c>
      <c r="AT169" s="173" t="s">
        <v>177</v>
      </c>
      <c r="AU169" s="173" t="s">
        <v>85</v>
      </c>
      <c r="AY169" s="17" t="s">
        <v>174</v>
      </c>
      <c r="BE169" s="99">
        <f t="shared" si="29"/>
        <v>0</v>
      </c>
      <c r="BF169" s="99">
        <f t="shared" si="30"/>
        <v>0</v>
      </c>
      <c r="BG169" s="99">
        <f t="shared" si="31"/>
        <v>0</v>
      </c>
      <c r="BH169" s="99">
        <f t="shared" si="32"/>
        <v>0</v>
      </c>
      <c r="BI169" s="99">
        <f t="shared" si="33"/>
        <v>0</v>
      </c>
      <c r="BJ169" s="17" t="s">
        <v>113</v>
      </c>
      <c r="BK169" s="99">
        <f t="shared" si="34"/>
        <v>0</v>
      </c>
      <c r="BL169" s="17" t="s">
        <v>124</v>
      </c>
      <c r="BM169" s="173" t="s">
        <v>640</v>
      </c>
    </row>
    <row r="170" spans="2:65" s="1" customFormat="1" ht="24.2" customHeight="1">
      <c r="B170" s="34"/>
      <c r="C170" s="162" t="s">
        <v>473</v>
      </c>
      <c r="D170" s="162" t="s">
        <v>177</v>
      </c>
      <c r="E170" s="163" t="s">
        <v>974</v>
      </c>
      <c r="F170" s="164" t="s">
        <v>975</v>
      </c>
      <c r="G170" s="165" t="s">
        <v>408</v>
      </c>
      <c r="H170" s="166">
        <v>8</v>
      </c>
      <c r="I170" s="167"/>
      <c r="J170" s="168">
        <f t="shared" si="25"/>
        <v>0</v>
      </c>
      <c r="K170" s="169"/>
      <c r="L170" s="34"/>
      <c r="M170" s="170" t="s">
        <v>1</v>
      </c>
      <c r="N170" s="136" t="s">
        <v>43</v>
      </c>
      <c r="P170" s="171">
        <f t="shared" si="26"/>
        <v>0</v>
      </c>
      <c r="Q170" s="171">
        <v>0</v>
      </c>
      <c r="R170" s="171">
        <f t="shared" si="27"/>
        <v>0</v>
      </c>
      <c r="S170" s="171">
        <v>0</v>
      </c>
      <c r="T170" s="172">
        <f t="shared" si="28"/>
        <v>0</v>
      </c>
      <c r="AR170" s="173" t="s">
        <v>124</v>
      </c>
      <c r="AT170" s="173" t="s">
        <v>177</v>
      </c>
      <c r="AU170" s="173" t="s">
        <v>85</v>
      </c>
      <c r="AY170" s="17" t="s">
        <v>174</v>
      </c>
      <c r="BE170" s="99">
        <f t="shared" si="29"/>
        <v>0</v>
      </c>
      <c r="BF170" s="99">
        <f t="shared" si="30"/>
        <v>0</v>
      </c>
      <c r="BG170" s="99">
        <f t="shared" si="31"/>
        <v>0</v>
      </c>
      <c r="BH170" s="99">
        <f t="shared" si="32"/>
        <v>0</v>
      </c>
      <c r="BI170" s="99">
        <f t="shared" si="33"/>
        <v>0</v>
      </c>
      <c r="BJ170" s="17" t="s">
        <v>113</v>
      </c>
      <c r="BK170" s="99">
        <f t="shared" si="34"/>
        <v>0</v>
      </c>
      <c r="BL170" s="17" t="s">
        <v>124</v>
      </c>
      <c r="BM170" s="173" t="s">
        <v>650</v>
      </c>
    </row>
    <row r="171" spans="2:65" s="11" customFormat="1" ht="25.9" customHeight="1">
      <c r="B171" s="151"/>
      <c r="D171" s="152" t="s">
        <v>76</v>
      </c>
      <c r="E171" s="153" t="s">
        <v>976</v>
      </c>
      <c r="F171" s="153" t="s">
        <v>977</v>
      </c>
      <c r="I171" s="154"/>
      <c r="J171" s="134">
        <f>BK171</f>
        <v>0</v>
      </c>
      <c r="L171" s="151"/>
      <c r="M171" s="155"/>
      <c r="P171" s="156">
        <f>SUM(P172:P188)</f>
        <v>0</v>
      </c>
      <c r="R171" s="156">
        <f>SUM(R172:R188)</f>
        <v>0</v>
      </c>
      <c r="T171" s="157">
        <f>SUM(T172:T188)</f>
        <v>0</v>
      </c>
      <c r="AR171" s="152" t="s">
        <v>85</v>
      </c>
      <c r="AT171" s="158" t="s">
        <v>76</v>
      </c>
      <c r="AU171" s="158" t="s">
        <v>77</v>
      </c>
      <c r="AY171" s="152" t="s">
        <v>174</v>
      </c>
      <c r="BK171" s="159">
        <f>SUM(BK172:BK188)</f>
        <v>0</v>
      </c>
    </row>
    <row r="172" spans="2:65" s="1" customFormat="1" ht="48.95" customHeight="1">
      <c r="B172" s="34"/>
      <c r="C172" s="162" t="s">
        <v>479</v>
      </c>
      <c r="D172" s="162" t="s">
        <v>177</v>
      </c>
      <c r="E172" s="163" t="s">
        <v>978</v>
      </c>
      <c r="F172" s="164" t="s">
        <v>979</v>
      </c>
      <c r="G172" s="165" t="s">
        <v>408</v>
      </c>
      <c r="H172" s="166">
        <v>1</v>
      </c>
      <c r="I172" s="167"/>
      <c r="J172" s="168">
        <f t="shared" ref="J172:J188" si="35">ROUND(I172*H172,2)</f>
        <v>0</v>
      </c>
      <c r="K172" s="169"/>
      <c r="L172" s="34"/>
      <c r="M172" s="170" t="s">
        <v>1</v>
      </c>
      <c r="N172" s="136" t="s">
        <v>43</v>
      </c>
      <c r="P172" s="171">
        <f t="shared" ref="P172:P188" si="36">O172*H172</f>
        <v>0</v>
      </c>
      <c r="Q172" s="171">
        <v>0</v>
      </c>
      <c r="R172" s="171">
        <f t="shared" ref="R172:R188" si="37">Q172*H172</f>
        <v>0</v>
      </c>
      <c r="S172" s="171">
        <v>0</v>
      </c>
      <c r="T172" s="172">
        <f t="shared" ref="T172:T188" si="38">S172*H172</f>
        <v>0</v>
      </c>
      <c r="AR172" s="173" t="s">
        <v>124</v>
      </c>
      <c r="AT172" s="173" t="s">
        <v>177</v>
      </c>
      <c r="AU172" s="173" t="s">
        <v>85</v>
      </c>
      <c r="AY172" s="17" t="s">
        <v>174</v>
      </c>
      <c r="BE172" s="99">
        <f t="shared" ref="BE172:BE188" si="39">IF(N172="základná",J172,0)</f>
        <v>0</v>
      </c>
      <c r="BF172" s="99">
        <f t="shared" ref="BF172:BF188" si="40">IF(N172="znížená",J172,0)</f>
        <v>0</v>
      </c>
      <c r="BG172" s="99">
        <f t="shared" ref="BG172:BG188" si="41">IF(N172="zákl. prenesená",J172,0)</f>
        <v>0</v>
      </c>
      <c r="BH172" s="99">
        <f t="shared" ref="BH172:BH188" si="42">IF(N172="zníž. prenesená",J172,0)</f>
        <v>0</v>
      </c>
      <c r="BI172" s="99">
        <f t="shared" ref="BI172:BI188" si="43">IF(N172="nulová",J172,0)</f>
        <v>0</v>
      </c>
      <c r="BJ172" s="17" t="s">
        <v>113</v>
      </c>
      <c r="BK172" s="99">
        <f t="shared" ref="BK172:BK188" si="44">ROUND(I172*H172,2)</f>
        <v>0</v>
      </c>
      <c r="BL172" s="17" t="s">
        <v>124</v>
      </c>
      <c r="BM172" s="173" t="s">
        <v>659</v>
      </c>
    </row>
    <row r="173" spans="2:65" s="1" customFormat="1" ht="48.95" customHeight="1">
      <c r="B173" s="34"/>
      <c r="C173" s="202" t="s">
        <v>486</v>
      </c>
      <c r="D173" s="202" t="s">
        <v>339</v>
      </c>
      <c r="E173" s="203" t="s">
        <v>978</v>
      </c>
      <c r="F173" s="204" t="s">
        <v>979</v>
      </c>
      <c r="G173" s="205" t="s">
        <v>408</v>
      </c>
      <c r="H173" s="206">
        <v>1</v>
      </c>
      <c r="I173" s="207"/>
      <c r="J173" s="208">
        <f t="shared" si="35"/>
        <v>0</v>
      </c>
      <c r="K173" s="209"/>
      <c r="L173" s="210"/>
      <c r="M173" s="211" t="s">
        <v>1</v>
      </c>
      <c r="N173" s="212" t="s">
        <v>43</v>
      </c>
      <c r="P173" s="171">
        <f t="shared" si="36"/>
        <v>0</v>
      </c>
      <c r="Q173" s="171">
        <v>0</v>
      </c>
      <c r="R173" s="171">
        <f t="shared" si="37"/>
        <v>0</v>
      </c>
      <c r="S173" s="171">
        <v>0</v>
      </c>
      <c r="T173" s="172">
        <f t="shared" si="38"/>
        <v>0</v>
      </c>
      <c r="AR173" s="173" t="s">
        <v>322</v>
      </c>
      <c r="AT173" s="173" t="s">
        <v>339</v>
      </c>
      <c r="AU173" s="173" t="s">
        <v>85</v>
      </c>
      <c r="AY173" s="17" t="s">
        <v>174</v>
      </c>
      <c r="BE173" s="99">
        <f t="shared" si="39"/>
        <v>0</v>
      </c>
      <c r="BF173" s="99">
        <f t="shared" si="40"/>
        <v>0</v>
      </c>
      <c r="BG173" s="99">
        <f t="shared" si="41"/>
        <v>0</v>
      </c>
      <c r="BH173" s="99">
        <f t="shared" si="42"/>
        <v>0</v>
      </c>
      <c r="BI173" s="99">
        <f t="shared" si="43"/>
        <v>0</v>
      </c>
      <c r="BJ173" s="17" t="s">
        <v>113</v>
      </c>
      <c r="BK173" s="99">
        <f t="shared" si="44"/>
        <v>0</v>
      </c>
      <c r="BL173" s="17" t="s">
        <v>124</v>
      </c>
      <c r="BM173" s="173" t="s">
        <v>665</v>
      </c>
    </row>
    <row r="174" spans="2:65" s="1" customFormat="1" ht="55.5" customHeight="1">
      <c r="B174" s="34"/>
      <c r="C174" s="162" t="s">
        <v>495</v>
      </c>
      <c r="D174" s="162" t="s">
        <v>177</v>
      </c>
      <c r="E174" s="163" t="s">
        <v>980</v>
      </c>
      <c r="F174" s="164" t="s">
        <v>981</v>
      </c>
      <c r="G174" s="165" t="s">
        <v>408</v>
      </c>
      <c r="H174" s="166">
        <v>1</v>
      </c>
      <c r="I174" s="167"/>
      <c r="J174" s="168">
        <f t="shared" si="35"/>
        <v>0</v>
      </c>
      <c r="K174" s="169"/>
      <c r="L174" s="34"/>
      <c r="M174" s="170" t="s">
        <v>1</v>
      </c>
      <c r="N174" s="136" t="s">
        <v>43</v>
      </c>
      <c r="P174" s="171">
        <f t="shared" si="36"/>
        <v>0</v>
      </c>
      <c r="Q174" s="171">
        <v>0</v>
      </c>
      <c r="R174" s="171">
        <f t="shared" si="37"/>
        <v>0</v>
      </c>
      <c r="S174" s="171">
        <v>0</v>
      </c>
      <c r="T174" s="172">
        <f t="shared" si="38"/>
        <v>0</v>
      </c>
      <c r="AR174" s="173" t="s">
        <v>124</v>
      </c>
      <c r="AT174" s="173" t="s">
        <v>177</v>
      </c>
      <c r="AU174" s="173" t="s">
        <v>85</v>
      </c>
      <c r="AY174" s="17" t="s">
        <v>174</v>
      </c>
      <c r="BE174" s="99">
        <f t="shared" si="39"/>
        <v>0</v>
      </c>
      <c r="BF174" s="99">
        <f t="shared" si="40"/>
        <v>0</v>
      </c>
      <c r="BG174" s="99">
        <f t="shared" si="41"/>
        <v>0</v>
      </c>
      <c r="BH174" s="99">
        <f t="shared" si="42"/>
        <v>0</v>
      </c>
      <c r="BI174" s="99">
        <f t="shared" si="43"/>
        <v>0</v>
      </c>
      <c r="BJ174" s="17" t="s">
        <v>113</v>
      </c>
      <c r="BK174" s="99">
        <f t="shared" si="44"/>
        <v>0</v>
      </c>
      <c r="BL174" s="17" t="s">
        <v>124</v>
      </c>
      <c r="BM174" s="173" t="s">
        <v>672</v>
      </c>
    </row>
    <row r="175" spans="2:65" s="1" customFormat="1" ht="55.5" customHeight="1">
      <c r="B175" s="34"/>
      <c r="C175" s="202" t="s">
        <v>500</v>
      </c>
      <c r="D175" s="202" t="s">
        <v>339</v>
      </c>
      <c r="E175" s="203" t="s">
        <v>980</v>
      </c>
      <c r="F175" s="204" t="s">
        <v>981</v>
      </c>
      <c r="G175" s="205" t="s">
        <v>408</v>
      </c>
      <c r="H175" s="206">
        <v>1</v>
      </c>
      <c r="I175" s="207"/>
      <c r="J175" s="208">
        <f t="shared" si="35"/>
        <v>0</v>
      </c>
      <c r="K175" s="209"/>
      <c r="L175" s="210"/>
      <c r="M175" s="211" t="s">
        <v>1</v>
      </c>
      <c r="N175" s="212" t="s">
        <v>43</v>
      </c>
      <c r="P175" s="171">
        <f t="shared" si="36"/>
        <v>0</v>
      </c>
      <c r="Q175" s="171">
        <v>0</v>
      </c>
      <c r="R175" s="171">
        <f t="shared" si="37"/>
        <v>0</v>
      </c>
      <c r="S175" s="171">
        <v>0</v>
      </c>
      <c r="T175" s="172">
        <f t="shared" si="38"/>
        <v>0</v>
      </c>
      <c r="AR175" s="173" t="s">
        <v>322</v>
      </c>
      <c r="AT175" s="173" t="s">
        <v>339</v>
      </c>
      <c r="AU175" s="173" t="s">
        <v>85</v>
      </c>
      <c r="AY175" s="17" t="s">
        <v>174</v>
      </c>
      <c r="BE175" s="99">
        <f t="shared" si="39"/>
        <v>0</v>
      </c>
      <c r="BF175" s="99">
        <f t="shared" si="40"/>
        <v>0</v>
      </c>
      <c r="BG175" s="99">
        <f t="shared" si="41"/>
        <v>0</v>
      </c>
      <c r="BH175" s="99">
        <f t="shared" si="42"/>
        <v>0</v>
      </c>
      <c r="BI175" s="99">
        <f t="shared" si="43"/>
        <v>0</v>
      </c>
      <c r="BJ175" s="17" t="s">
        <v>113</v>
      </c>
      <c r="BK175" s="99">
        <f t="shared" si="44"/>
        <v>0</v>
      </c>
      <c r="BL175" s="17" t="s">
        <v>124</v>
      </c>
      <c r="BM175" s="173" t="s">
        <v>680</v>
      </c>
    </row>
    <row r="176" spans="2:65" s="1" customFormat="1" ht="16.5" customHeight="1">
      <c r="B176" s="34"/>
      <c r="C176" s="162" t="s">
        <v>504</v>
      </c>
      <c r="D176" s="162" t="s">
        <v>177</v>
      </c>
      <c r="E176" s="163" t="s">
        <v>982</v>
      </c>
      <c r="F176" s="164" t="s">
        <v>983</v>
      </c>
      <c r="G176" s="165" t="s">
        <v>944</v>
      </c>
      <c r="H176" s="166">
        <v>28</v>
      </c>
      <c r="I176" s="167"/>
      <c r="J176" s="168">
        <f t="shared" si="35"/>
        <v>0</v>
      </c>
      <c r="K176" s="169"/>
      <c r="L176" s="34"/>
      <c r="M176" s="170" t="s">
        <v>1</v>
      </c>
      <c r="N176" s="136" t="s">
        <v>43</v>
      </c>
      <c r="P176" s="171">
        <f t="shared" si="36"/>
        <v>0</v>
      </c>
      <c r="Q176" s="171">
        <v>0</v>
      </c>
      <c r="R176" s="171">
        <f t="shared" si="37"/>
        <v>0</v>
      </c>
      <c r="S176" s="171">
        <v>0</v>
      </c>
      <c r="T176" s="172">
        <f t="shared" si="38"/>
        <v>0</v>
      </c>
      <c r="AR176" s="173" t="s">
        <v>124</v>
      </c>
      <c r="AT176" s="173" t="s">
        <v>177</v>
      </c>
      <c r="AU176" s="173" t="s">
        <v>85</v>
      </c>
      <c r="AY176" s="17" t="s">
        <v>174</v>
      </c>
      <c r="BE176" s="99">
        <f t="shared" si="39"/>
        <v>0</v>
      </c>
      <c r="BF176" s="99">
        <f t="shared" si="40"/>
        <v>0</v>
      </c>
      <c r="BG176" s="99">
        <f t="shared" si="41"/>
        <v>0</v>
      </c>
      <c r="BH176" s="99">
        <f t="shared" si="42"/>
        <v>0</v>
      </c>
      <c r="BI176" s="99">
        <f t="shared" si="43"/>
        <v>0</v>
      </c>
      <c r="BJ176" s="17" t="s">
        <v>113</v>
      </c>
      <c r="BK176" s="99">
        <f t="shared" si="44"/>
        <v>0</v>
      </c>
      <c r="BL176" s="17" t="s">
        <v>124</v>
      </c>
      <c r="BM176" s="173" t="s">
        <v>688</v>
      </c>
    </row>
    <row r="177" spans="2:65" s="1" customFormat="1" ht="16.5" customHeight="1">
      <c r="B177" s="34"/>
      <c r="C177" s="202" t="s">
        <v>508</v>
      </c>
      <c r="D177" s="202" t="s">
        <v>339</v>
      </c>
      <c r="E177" s="203" t="s">
        <v>982</v>
      </c>
      <c r="F177" s="204" t="s">
        <v>983</v>
      </c>
      <c r="G177" s="205" t="s">
        <v>944</v>
      </c>
      <c r="H177" s="206">
        <v>28</v>
      </c>
      <c r="I177" s="207"/>
      <c r="J177" s="208">
        <f t="shared" si="35"/>
        <v>0</v>
      </c>
      <c r="K177" s="209"/>
      <c r="L177" s="210"/>
      <c r="M177" s="211" t="s">
        <v>1</v>
      </c>
      <c r="N177" s="212" t="s">
        <v>43</v>
      </c>
      <c r="P177" s="171">
        <f t="shared" si="36"/>
        <v>0</v>
      </c>
      <c r="Q177" s="171">
        <v>0</v>
      </c>
      <c r="R177" s="171">
        <f t="shared" si="37"/>
        <v>0</v>
      </c>
      <c r="S177" s="171">
        <v>0</v>
      </c>
      <c r="T177" s="172">
        <f t="shared" si="38"/>
        <v>0</v>
      </c>
      <c r="AR177" s="173" t="s">
        <v>322</v>
      </c>
      <c r="AT177" s="173" t="s">
        <v>339</v>
      </c>
      <c r="AU177" s="173" t="s">
        <v>85</v>
      </c>
      <c r="AY177" s="17" t="s">
        <v>174</v>
      </c>
      <c r="BE177" s="99">
        <f t="shared" si="39"/>
        <v>0</v>
      </c>
      <c r="BF177" s="99">
        <f t="shared" si="40"/>
        <v>0</v>
      </c>
      <c r="BG177" s="99">
        <f t="shared" si="41"/>
        <v>0</v>
      </c>
      <c r="BH177" s="99">
        <f t="shared" si="42"/>
        <v>0</v>
      </c>
      <c r="BI177" s="99">
        <f t="shared" si="43"/>
        <v>0</v>
      </c>
      <c r="BJ177" s="17" t="s">
        <v>113</v>
      </c>
      <c r="BK177" s="99">
        <f t="shared" si="44"/>
        <v>0</v>
      </c>
      <c r="BL177" s="17" t="s">
        <v>124</v>
      </c>
      <c r="BM177" s="173" t="s">
        <v>696</v>
      </c>
    </row>
    <row r="178" spans="2:65" s="1" customFormat="1" ht="16.5" customHeight="1">
      <c r="B178" s="34"/>
      <c r="C178" s="202" t="s">
        <v>377</v>
      </c>
      <c r="D178" s="202" t="s">
        <v>339</v>
      </c>
      <c r="E178" s="203" t="s">
        <v>984</v>
      </c>
      <c r="F178" s="204" t="s">
        <v>985</v>
      </c>
      <c r="G178" s="205" t="s">
        <v>408</v>
      </c>
      <c r="H178" s="206">
        <v>1</v>
      </c>
      <c r="I178" s="207"/>
      <c r="J178" s="208">
        <f t="shared" si="35"/>
        <v>0</v>
      </c>
      <c r="K178" s="209"/>
      <c r="L178" s="210"/>
      <c r="M178" s="211" t="s">
        <v>1</v>
      </c>
      <c r="N178" s="212" t="s">
        <v>43</v>
      </c>
      <c r="P178" s="171">
        <f t="shared" si="36"/>
        <v>0</v>
      </c>
      <c r="Q178" s="171">
        <v>0</v>
      </c>
      <c r="R178" s="171">
        <f t="shared" si="37"/>
        <v>0</v>
      </c>
      <c r="S178" s="171">
        <v>0</v>
      </c>
      <c r="T178" s="172">
        <f t="shared" si="38"/>
        <v>0</v>
      </c>
      <c r="AR178" s="173" t="s">
        <v>322</v>
      </c>
      <c r="AT178" s="173" t="s">
        <v>339</v>
      </c>
      <c r="AU178" s="173" t="s">
        <v>85</v>
      </c>
      <c r="AY178" s="17" t="s">
        <v>174</v>
      </c>
      <c r="BE178" s="99">
        <f t="shared" si="39"/>
        <v>0</v>
      </c>
      <c r="BF178" s="99">
        <f t="shared" si="40"/>
        <v>0</v>
      </c>
      <c r="BG178" s="99">
        <f t="shared" si="41"/>
        <v>0</v>
      </c>
      <c r="BH178" s="99">
        <f t="shared" si="42"/>
        <v>0</v>
      </c>
      <c r="BI178" s="99">
        <f t="shared" si="43"/>
        <v>0</v>
      </c>
      <c r="BJ178" s="17" t="s">
        <v>113</v>
      </c>
      <c r="BK178" s="99">
        <f t="shared" si="44"/>
        <v>0</v>
      </c>
      <c r="BL178" s="17" t="s">
        <v>124</v>
      </c>
      <c r="BM178" s="173" t="s">
        <v>705</v>
      </c>
    </row>
    <row r="179" spans="2:65" s="1" customFormat="1" ht="16.5" customHeight="1">
      <c r="B179" s="34"/>
      <c r="C179" s="162" t="s">
        <v>517</v>
      </c>
      <c r="D179" s="162" t="s">
        <v>177</v>
      </c>
      <c r="E179" s="163" t="s">
        <v>986</v>
      </c>
      <c r="F179" s="164" t="s">
        <v>987</v>
      </c>
      <c r="G179" s="165" t="s">
        <v>944</v>
      </c>
      <c r="H179" s="166">
        <v>29</v>
      </c>
      <c r="I179" s="167"/>
      <c r="J179" s="168">
        <f t="shared" si="35"/>
        <v>0</v>
      </c>
      <c r="K179" s="169"/>
      <c r="L179" s="34"/>
      <c r="M179" s="170" t="s">
        <v>1</v>
      </c>
      <c r="N179" s="136" t="s">
        <v>43</v>
      </c>
      <c r="P179" s="171">
        <f t="shared" si="36"/>
        <v>0</v>
      </c>
      <c r="Q179" s="171">
        <v>0</v>
      </c>
      <c r="R179" s="171">
        <f t="shared" si="37"/>
        <v>0</v>
      </c>
      <c r="S179" s="171">
        <v>0</v>
      </c>
      <c r="T179" s="172">
        <f t="shared" si="38"/>
        <v>0</v>
      </c>
      <c r="AR179" s="173" t="s">
        <v>124</v>
      </c>
      <c r="AT179" s="173" t="s">
        <v>177</v>
      </c>
      <c r="AU179" s="173" t="s">
        <v>85</v>
      </c>
      <c r="AY179" s="17" t="s">
        <v>174</v>
      </c>
      <c r="BE179" s="99">
        <f t="shared" si="39"/>
        <v>0</v>
      </c>
      <c r="BF179" s="99">
        <f t="shared" si="40"/>
        <v>0</v>
      </c>
      <c r="BG179" s="99">
        <f t="shared" si="41"/>
        <v>0</v>
      </c>
      <c r="BH179" s="99">
        <f t="shared" si="42"/>
        <v>0</v>
      </c>
      <c r="BI179" s="99">
        <f t="shared" si="43"/>
        <v>0</v>
      </c>
      <c r="BJ179" s="17" t="s">
        <v>113</v>
      </c>
      <c r="BK179" s="99">
        <f t="shared" si="44"/>
        <v>0</v>
      </c>
      <c r="BL179" s="17" t="s">
        <v>124</v>
      </c>
      <c r="BM179" s="173" t="s">
        <v>715</v>
      </c>
    </row>
    <row r="180" spans="2:65" s="1" customFormat="1" ht="16.5" customHeight="1">
      <c r="B180" s="34"/>
      <c r="C180" s="202" t="s">
        <v>522</v>
      </c>
      <c r="D180" s="202" t="s">
        <v>339</v>
      </c>
      <c r="E180" s="203" t="s">
        <v>986</v>
      </c>
      <c r="F180" s="204" t="s">
        <v>987</v>
      </c>
      <c r="G180" s="205" t="s">
        <v>944</v>
      </c>
      <c r="H180" s="206">
        <v>29</v>
      </c>
      <c r="I180" s="207"/>
      <c r="J180" s="208">
        <f t="shared" si="35"/>
        <v>0</v>
      </c>
      <c r="K180" s="209"/>
      <c r="L180" s="210"/>
      <c r="M180" s="211" t="s">
        <v>1</v>
      </c>
      <c r="N180" s="212" t="s">
        <v>43</v>
      </c>
      <c r="P180" s="171">
        <f t="shared" si="36"/>
        <v>0</v>
      </c>
      <c r="Q180" s="171">
        <v>0</v>
      </c>
      <c r="R180" s="171">
        <f t="shared" si="37"/>
        <v>0</v>
      </c>
      <c r="S180" s="171">
        <v>0</v>
      </c>
      <c r="T180" s="172">
        <f t="shared" si="38"/>
        <v>0</v>
      </c>
      <c r="AR180" s="173" t="s">
        <v>322</v>
      </c>
      <c r="AT180" s="173" t="s">
        <v>339</v>
      </c>
      <c r="AU180" s="173" t="s">
        <v>85</v>
      </c>
      <c r="AY180" s="17" t="s">
        <v>174</v>
      </c>
      <c r="BE180" s="99">
        <f t="shared" si="39"/>
        <v>0</v>
      </c>
      <c r="BF180" s="99">
        <f t="shared" si="40"/>
        <v>0</v>
      </c>
      <c r="BG180" s="99">
        <f t="shared" si="41"/>
        <v>0</v>
      </c>
      <c r="BH180" s="99">
        <f t="shared" si="42"/>
        <v>0</v>
      </c>
      <c r="BI180" s="99">
        <f t="shared" si="43"/>
        <v>0</v>
      </c>
      <c r="BJ180" s="17" t="s">
        <v>113</v>
      </c>
      <c r="BK180" s="99">
        <f t="shared" si="44"/>
        <v>0</v>
      </c>
      <c r="BL180" s="17" t="s">
        <v>124</v>
      </c>
      <c r="BM180" s="173" t="s">
        <v>724</v>
      </c>
    </row>
    <row r="181" spans="2:65" s="1" customFormat="1" ht="16.5" customHeight="1">
      <c r="B181" s="34"/>
      <c r="C181" s="162" t="s">
        <v>526</v>
      </c>
      <c r="D181" s="162" t="s">
        <v>177</v>
      </c>
      <c r="E181" s="163" t="s">
        <v>988</v>
      </c>
      <c r="F181" s="164" t="s">
        <v>967</v>
      </c>
      <c r="G181" s="165" t="s">
        <v>944</v>
      </c>
      <c r="H181" s="166">
        <v>16</v>
      </c>
      <c r="I181" s="167"/>
      <c r="J181" s="168">
        <f t="shared" si="35"/>
        <v>0</v>
      </c>
      <c r="K181" s="169"/>
      <c r="L181" s="34"/>
      <c r="M181" s="170" t="s">
        <v>1</v>
      </c>
      <c r="N181" s="136" t="s">
        <v>43</v>
      </c>
      <c r="P181" s="171">
        <f t="shared" si="36"/>
        <v>0</v>
      </c>
      <c r="Q181" s="171">
        <v>0</v>
      </c>
      <c r="R181" s="171">
        <f t="shared" si="37"/>
        <v>0</v>
      </c>
      <c r="S181" s="171">
        <v>0</v>
      </c>
      <c r="T181" s="172">
        <f t="shared" si="38"/>
        <v>0</v>
      </c>
      <c r="AR181" s="173" t="s">
        <v>124</v>
      </c>
      <c r="AT181" s="173" t="s">
        <v>177</v>
      </c>
      <c r="AU181" s="173" t="s">
        <v>85</v>
      </c>
      <c r="AY181" s="17" t="s">
        <v>174</v>
      </c>
      <c r="BE181" s="99">
        <f t="shared" si="39"/>
        <v>0</v>
      </c>
      <c r="BF181" s="99">
        <f t="shared" si="40"/>
        <v>0</v>
      </c>
      <c r="BG181" s="99">
        <f t="shared" si="41"/>
        <v>0</v>
      </c>
      <c r="BH181" s="99">
        <f t="shared" si="42"/>
        <v>0</v>
      </c>
      <c r="BI181" s="99">
        <f t="shared" si="43"/>
        <v>0</v>
      </c>
      <c r="BJ181" s="17" t="s">
        <v>113</v>
      </c>
      <c r="BK181" s="99">
        <f t="shared" si="44"/>
        <v>0</v>
      </c>
      <c r="BL181" s="17" t="s">
        <v>124</v>
      </c>
      <c r="BM181" s="173" t="s">
        <v>732</v>
      </c>
    </row>
    <row r="182" spans="2:65" s="1" customFormat="1" ht="16.5" customHeight="1">
      <c r="B182" s="34"/>
      <c r="C182" s="202" t="s">
        <v>531</v>
      </c>
      <c r="D182" s="202" t="s">
        <v>339</v>
      </c>
      <c r="E182" s="203" t="s">
        <v>988</v>
      </c>
      <c r="F182" s="204" t="s">
        <v>967</v>
      </c>
      <c r="G182" s="205" t="s">
        <v>944</v>
      </c>
      <c r="H182" s="206">
        <v>16</v>
      </c>
      <c r="I182" s="207"/>
      <c r="J182" s="208">
        <f t="shared" si="35"/>
        <v>0</v>
      </c>
      <c r="K182" s="209"/>
      <c r="L182" s="210"/>
      <c r="M182" s="211" t="s">
        <v>1</v>
      </c>
      <c r="N182" s="212" t="s">
        <v>43</v>
      </c>
      <c r="P182" s="171">
        <f t="shared" si="36"/>
        <v>0</v>
      </c>
      <c r="Q182" s="171">
        <v>0</v>
      </c>
      <c r="R182" s="171">
        <f t="shared" si="37"/>
        <v>0</v>
      </c>
      <c r="S182" s="171">
        <v>0</v>
      </c>
      <c r="T182" s="172">
        <f t="shared" si="38"/>
        <v>0</v>
      </c>
      <c r="AR182" s="173" t="s">
        <v>322</v>
      </c>
      <c r="AT182" s="173" t="s">
        <v>339</v>
      </c>
      <c r="AU182" s="173" t="s">
        <v>85</v>
      </c>
      <c r="AY182" s="17" t="s">
        <v>174</v>
      </c>
      <c r="BE182" s="99">
        <f t="shared" si="39"/>
        <v>0</v>
      </c>
      <c r="BF182" s="99">
        <f t="shared" si="40"/>
        <v>0</v>
      </c>
      <c r="BG182" s="99">
        <f t="shared" si="41"/>
        <v>0</v>
      </c>
      <c r="BH182" s="99">
        <f t="shared" si="42"/>
        <v>0</v>
      </c>
      <c r="BI182" s="99">
        <f t="shared" si="43"/>
        <v>0</v>
      </c>
      <c r="BJ182" s="17" t="s">
        <v>113</v>
      </c>
      <c r="BK182" s="99">
        <f t="shared" si="44"/>
        <v>0</v>
      </c>
      <c r="BL182" s="17" t="s">
        <v>124</v>
      </c>
      <c r="BM182" s="173" t="s">
        <v>743</v>
      </c>
    </row>
    <row r="183" spans="2:65" s="1" customFormat="1" ht="37.700000000000003" customHeight="1">
      <c r="B183" s="34"/>
      <c r="C183" s="162" t="s">
        <v>537</v>
      </c>
      <c r="D183" s="162" t="s">
        <v>177</v>
      </c>
      <c r="E183" s="163" t="s">
        <v>989</v>
      </c>
      <c r="F183" s="164" t="s">
        <v>969</v>
      </c>
      <c r="G183" s="165" t="s">
        <v>408</v>
      </c>
      <c r="H183" s="166">
        <v>1</v>
      </c>
      <c r="I183" s="167"/>
      <c r="J183" s="168">
        <f t="shared" si="35"/>
        <v>0</v>
      </c>
      <c r="K183" s="169"/>
      <c r="L183" s="34"/>
      <c r="M183" s="170" t="s">
        <v>1</v>
      </c>
      <c r="N183" s="136" t="s">
        <v>43</v>
      </c>
      <c r="P183" s="171">
        <f t="shared" si="36"/>
        <v>0</v>
      </c>
      <c r="Q183" s="171">
        <v>0</v>
      </c>
      <c r="R183" s="171">
        <f t="shared" si="37"/>
        <v>0</v>
      </c>
      <c r="S183" s="171">
        <v>0</v>
      </c>
      <c r="T183" s="172">
        <f t="shared" si="38"/>
        <v>0</v>
      </c>
      <c r="AR183" s="173" t="s">
        <v>124</v>
      </c>
      <c r="AT183" s="173" t="s">
        <v>177</v>
      </c>
      <c r="AU183" s="173" t="s">
        <v>85</v>
      </c>
      <c r="AY183" s="17" t="s">
        <v>174</v>
      </c>
      <c r="BE183" s="99">
        <f t="shared" si="39"/>
        <v>0</v>
      </c>
      <c r="BF183" s="99">
        <f t="shared" si="40"/>
        <v>0</v>
      </c>
      <c r="BG183" s="99">
        <f t="shared" si="41"/>
        <v>0</v>
      </c>
      <c r="BH183" s="99">
        <f t="shared" si="42"/>
        <v>0</v>
      </c>
      <c r="BI183" s="99">
        <f t="shared" si="43"/>
        <v>0</v>
      </c>
      <c r="BJ183" s="17" t="s">
        <v>113</v>
      </c>
      <c r="BK183" s="99">
        <f t="shared" si="44"/>
        <v>0</v>
      </c>
      <c r="BL183" s="17" t="s">
        <v>124</v>
      </c>
      <c r="BM183" s="173" t="s">
        <v>754</v>
      </c>
    </row>
    <row r="184" spans="2:65" s="1" customFormat="1" ht="37.700000000000003" customHeight="1">
      <c r="B184" s="34"/>
      <c r="C184" s="202" t="s">
        <v>545</v>
      </c>
      <c r="D184" s="202" t="s">
        <v>339</v>
      </c>
      <c r="E184" s="203" t="s">
        <v>989</v>
      </c>
      <c r="F184" s="204" t="s">
        <v>969</v>
      </c>
      <c r="G184" s="205" t="s">
        <v>408</v>
      </c>
      <c r="H184" s="206">
        <v>1</v>
      </c>
      <c r="I184" s="207"/>
      <c r="J184" s="208">
        <f t="shared" si="35"/>
        <v>0</v>
      </c>
      <c r="K184" s="209"/>
      <c r="L184" s="210"/>
      <c r="M184" s="211" t="s">
        <v>1</v>
      </c>
      <c r="N184" s="212" t="s">
        <v>43</v>
      </c>
      <c r="P184" s="171">
        <f t="shared" si="36"/>
        <v>0</v>
      </c>
      <c r="Q184" s="171">
        <v>0</v>
      </c>
      <c r="R184" s="171">
        <f t="shared" si="37"/>
        <v>0</v>
      </c>
      <c r="S184" s="171">
        <v>0</v>
      </c>
      <c r="T184" s="172">
        <f t="shared" si="38"/>
        <v>0</v>
      </c>
      <c r="AR184" s="173" t="s">
        <v>322</v>
      </c>
      <c r="AT184" s="173" t="s">
        <v>339</v>
      </c>
      <c r="AU184" s="173" t="s">
        <v>85</v>
      </c>
      <c r="AY184" s="17" t="s">
        <v>174</v>
      </c>
      <c r="BE184" s="99">
        <f t="shared" si="39"/>
        <v>0</v>
      </c>
      <c r="BF184" s="99">
        <f t="shared" si="40"/>
        <v>0</v>
      </c>
      <c r="BG184" s="99">
        <f t="shared" si="41"/>
        <v>0</v>
      </c>
      <c r="BH184" s="99">
        <f t="shared" si="42"/>
        <v>0</v>
      </c>
      <c r="BI184" s="99">
        <f t="shared" si="43"/>
        <v>0</v>
      </c>
      <c r="BJ184" s="17" t="s">
        <v>113</v>
      </c>
      <c r="BK184" s="99">
        <f t="shared" si="44"/>
        <v>0</v>
      </c>
      <c r="BL184" s="17" t="s">
        <v>124</v>
      </c>
      <c r="BM184" s="173" t="s">
        <v>765</v>
      </c>
    </row>
    <row r="185" spans="2:65" s="1" customFormat="1" ht="16.5" customHeight="1">
      <c r="B185" s="34"/>
      <c r="C185" s="162" t="s">
        <v>552</v>
      </c>
      <c r="D185" s="162" t="s">
        <v>177</v>
      </c>
      <c r="E185" s="163" t="s">
        <v>990</v>
      </c>
      <c r="F185" s="164" t="s">
        <v>991</v>
      </c>
      <c r="G185" s="165" t="s">
        <v>944</v>
      </c>
      <c r="H185" s="166">
        <v>56</v>
      </c>
      <c r="I185" s="167"/>
      <c r="J185" s="168">
        <f t="shared" si="35"/>
        <v>0</v>
      </c>
      <c r="K185" s="169"/>
      <c r="L185" s="34"/>
      <c r="M185" s="170" t="s">
        <v>1</v>
      </c>
      <c r="N185" s="136" t="s">
        <v>43</v>
      </c>
      <c r="P185" s="171">
        <f t="shared" si="36"/>
        <v>0</v>
      </c>
      <c r="Q185" s="171">
        <v>0</v>
      </c>
      <c r="R185" s="171">
        <f t="shared" si="37"/>
        <v>0</v>
      </c>
      <c r="S185" s="171">
        <v>0</v>
      </c>
      <c r="T185" s="172">
        <f t="shared" si="38"/>
        <v>0</v>
      </c>
      <c r="AR185" s="173" t="s">
        <v>124</v>
      </c>
      <c r="AT185" s="173" t="s">
        <v>177</v>
      </c>
      <c r="AU185" s="173" t="s">
        <v>85</v>
      </c>
      <c r="AY185" s="17" t="s">
        <v>174</v>
      </c>
      <c r="BE185" s="99">
        <f t="shared" si="39"/>
        <v>0</v>
      </c>
      <c r="BF185" s="99">
        <f t="shared" si="40"/>
        <v>0</v>
      </c>
      <c r="BG185" s="99">
        <f t="shared" si="41"/>
        <v>0</v>
      </c>
      <c r="BH185" s="99">
        <f t="shared" si="42"/>
        <v>0</v>
      </c>
      <c r="BI185" s="99">
        <f t="shared" si="43"/>
        <v>0</v>
      </c>
      <c r="BJ185" s="17" t="s">
        <v>113</v>
      </c>
      <c r="BK185" s="99">
        <f t="shared" si="44"/>
        <v>0</v>
      </c>
      <c r="BL185" s="17" t="s">
        <v>124</v>
      </c>
      <c r="BM185" s="173" t="s">
        <v>775</v>
      </c>
    </row>
    <row r="186" spans="2:65" s="1" customFormat="1" ht="16.5" customHeight="1">
      <c r="B186" s="34"/>
      <c r="C186" s="202" t="s">
        <v>562</v>
      </c>
      <c r="D186" s="202" t="s">
        <v>339</v>
      </c>
      <c r="E186" s="203" t="s">
        <v>990</v>
      </c>
      <c r="F186" s="204" t="s">
        <v>991</v>
      </c>
      <c r="G186" s="205" t="s">
        <v>944</v>
      </c>
      <c r="H186" s="206">
        <v>56</v>
      </c>
      <c r="I186" s="207"/>
      <c r="J186" s="208">
        <f t="shared" si="35"/>
        <v>0</v>
      </c>
      <c r="K186" s="209"/>
      <c r="L186" s="210"/>
      <c r="M186" s="211" t="s">
        <v>1</v>
      </c>
      <c r="N186" s="212" t="s">
        <v>43</v>
      </c>
      <c r="P186" s="171">
        <f t="shared" si="36"/>
        <v>0</v>
      </c>
      <c r="Q186" s="171">
        <v>0</v>
      </c>
      <c r="R186" s="171">
        <f t="shared" si="37"/>
        <v>0</v>
      </c>
      <c r="S186" s="171">
        <v>0</v>
      </c>
      <c r="T186" s="172">
        <f t="shared" si="38"/>
        <v>0</v>
      </c>
      <c r="AR186" s="173" t="s">
        <v>322</v>
      </c>
      <c r="AT186" s="173" t="s">
        <v>339</v>
      </c>
      <c r="AU186" s="173" t="s">
        <v>85</v>
      </c>
      <c r="AY186" s="17" t="s">
        <v>174</v>
      </c>
      <c r="BE186" s="99">
        <f t="shared" si="39"/>
        <v>0</v>
      </c>
      <c r="BF186" s="99">
        <f t="shared" si="40"/>
        <v>0</v>
      </c>
      <c r="BG186" s="99">
        <f t="shared" si="41"/>
        <v>0</v>
      </c>
      <c r="BH186" s="99">
        <f t="shared" si="42"/>
        <v>0</v>
      </c>
      <c r="BI186" s="99">
        <f t="shared" si="43"/>
        <v>0</v>
      </c>
      <c r="BJ186" s="17" t="s">
        <v>113</v>
      </c>
      <c r="BK186" s="99">
        <f t="shared" si="44"/>
        <v>0</v>
      </c>
      <c r="BL186" s="17" t="s">
        <v>124</v>
      </c>
      <c r="BM186" s="173" t="s">
        <v>785</v>
      </c>
    </row>
    <row r="187" spans="2:65" s="1" customFormat="1" ht="24.2" customHeight="1">
      <c r="B187" s="34"/>
      <c r="C187" s="162" t="s">
        <v>570</v>
      </c>
      <c r="D187" s="162" t="s">
        <v>177</v>
      </c>
      <c r="E187" s="163" t="s">
        <v>992</v>
      </c>
      <c r="F187" s="164" t="s">
        <v>993</v>
      </c>
      <c r="G187" s="165" t="s">
        <v>408</v>
      </c>
      <c r="H187" s="166">
        <v>1</v>
      </c>
      <c r="I187" s="167"/>
      <c r="J187" s="168">
        <f t="shared" si="35"/>
        <v>0</v>
      </c>
      <c r="K187" s="169"/>
      <c r="L187" s="34"/>
      <c r="M187" s="170" t="s">
        <v>1</v>
      </c>
      <c r="N187" s="136" t="s">
        <v>43</v>
      </c>
      <c r="P187" s="171">
        <f t="shared" si="36"/>
        <v>0</v>
      </c>
      <c r="Q187" s="171">
        <v>0</v>
      </c>
      <c r="R187" s="171">
        <f t="shared" si="37"/>
        <v>0</v>
      </c>
      <c r="S187" s="171">
        <v>0</v>
      </c>
      <c r="T187" s="172">
        <f t="shared" si="38"/>
        <v>0</v>
      </c>
      <c r="AR187" s="173" t="s">
        <v>124</v>
      </c>
      <c r="AT187" s="173" t="s">
        <v>177</v>
      </c>
      <c r="AU187" s="173" t="s">
        <v>85</v>
      </c>
      <c r="AY187" s="17" t="s">
        <v>174</v>
      </c>
      <c r="BE187" s="99">
        <f t="shared" si="39"/>
        <v>0</v>
      </c>
      <c r="BF187" s="99">
        <f t="shared" si="40"/>
        <v>0</v>
      </c>
      <c r="BG187" s="99">
        <f t="shared" si="41"/>
        <v>0</v>
      </c>
      <c r="BH187" s="99">
        <f t="shared" si="42"/>
        <v>0</v>
      </c>
      <c r="BI187" s="99">
        <f t="shared" si="43"/>
        <v>0</v>
      </c>
      <c r="BJ187" s="17" t="s">
        <v>113</v>
      </c>
      <c r="BK187" s="99">
        <f t="shared" si="44"/>
        <v>0</v>
      </c>
      <c r="BL187" s="17" t="s">
        <v>124</v>
      </c>
      <c r="BM187" s="173" t="s">
        <v>795</v>
      </c>
    </row>
    <row r="188" spans="2:65" s="1" customFormat="1" ht="24.2" customHeight="1">
      <c r="B188" s="34"/>
      <c r="C188" s="202" t="s">
        <v>576</v>
      </c>
      <c r="D188" s="202" t="s">
        <v>339</v>
      </c>
      <c r="E188" s="203" t="s">
        <v>992</v>
      </c>
      <c r="F188" s="204" t="s">
        <v>993</v>
      </c>
      <c r="G188" s="205" t="s">
        <v>408</v>
      </c>
      <c r="H188" s="206">
        <v>1</v>
      </c>
      <c r="I188" s="207"/>
      <c r="J188" s="208">
        <f t="shared" si="35"/>
        <v>0</v>
      </c>
      <c r="K188" s="209"/>
      <c r="L188" s="210"/>
      <c r="M188" s="211" t="s">
        <v>1</v>
      </c>
      <c r="N188" s="212" t="s">
        <v>43</v>
      </c>
      <c r="P188" s="171">
        <f t="shared" si="36"/>
        <v>0</v>
      </c>
      <c r="Q188" s="171">
        <v>0</v>
      </c>
      <c r="R188" s="171">
        <f t="shared" si="37"/>
        <v>0</v>
      </c>
      <c r="S188" s="171">
        <v>0</v>
      </c>
      <c r="T188" s="172">
        <f t="shared" si="38"/>
        <v>0</v>
      </c>
      <c r="AR188" s="173" t="s">
        <v>322</v>
      </c>
      <c r="AT188" s="173" t="s">
        <v>339</v>
      </c>
      <c r="AU188" s="173" t="s">
        <v>85</v>
      </c>
      <c r="AY188" s="17" t="s">
        <v>174</v>
      </c>
      <c r="BE188" s="99">
        <f t="shared" si="39"/>
        <v>0</v>
      </c>
      <c r="BF188" s="99">
        <f t="shared" si="40"/>
        <v>0</v>
      </c>
      <c r="BG188" s="99">
        <f t="shared" si="41"/>
        <v>0</v>
      </c>
      <c r="BH188" s="99">
        <f t="shared" si="42"/>
        <v>0</v>
      </c>
      <c r="BI188" s="99">
        <f t="shared" si="43"/>
        <v>0</v>
      </c>
      <c r="BJ188" s="17" t="s">
        <v>113</v>
      </c>
      <c r="BK188" s="99">
        <f t="shared" si="44"/>
        <v>0</v>
      </c>
      <c r="BL188" s="17" t="s">
        <v>124</v>
      </c>
      <c r="BM188" s="173" t="s">
        <v>807</v>
      </c>
    </row>
    <row r="189" spans="2:65" s="11" customFormat="1" ht="25.9" customHeight="1">
      <c r="B189" s="151"/>
      <c r="D189" s="152" t="s">
        <v>76</v>
      </c>
      <c r="E189" s="153" t="s">
        <v>994</v>
      </c>
      <c r="F189" s="153" t="s">
        <v>995</v>
      </c>
      <c r="I189" s="154"/>
      <c r="J189" s="134">
        <f>BK189</f>
        <v>0</v>
      </c>
      <c r="L189" s="151"/>
      <c r="M189" s="155"/>
      <c r="P189" s="156">
        <f>SUM(P190:P206)</f>
        <v>0</v>
      </c>
      <c r="R189" s="156">
        <f>SUM(R190:R206)</f>
        <v>0</v>
      </c>
      <c r="T189" s="157">
        <f>SUM(T190:T206)</f>
        <v>0</v>
      </c>
      <c r="AR189" s="152" t="s">
        <v>85</v>
      </c>
      <c r="AT189" s="158" t="s">
        <v>76</v>
      </c>
      <c r="AU189" s="158" t="s">
        <v>77</v>
      </c>
      <c r="AY189" s="152" t="s">
        <v>174</v>
      </c>
      <c r="BK189" s="159">
        <f>SUM(BK190:BK206)</f>
        <v>0</v>
      </c>
    </row>
    <row r="190" spans="2:65" s="1" customFormat="1" ht="48.95" customHeight="1">
      <c r="B190" s="34"/>
      <c r="C190" s="162" t="s">
        <v>582</v>
      </c>
      <c r="D190" s="162" t="s">
        <v>177</v>
      </c>
      <c r="E190" s="163" t="s">
        <v>996</v>
      </c>
      <c r="F190" s="164" t="s">
        <v>979</v>
      </c>
      <c r="G190" s="165" t="s">
        <v>408</v>
      </c>
      <c r="H190" s="166">
        <v>1</v>
      </c>
      <c r="I190" s="167"/>
      <c r="J190" s="168">
        <f t="shared" ref="J190:J206" si="45">ROUND(I190*H190,2)</f>
        <v>0</v>
      </c>
      <c r="K190" s="169"/>
      <c r="L190" s="34"/>
      <c r="M190" s="170" t="s">
        <v>1</v>
      </c>
      <c r="N190" s="136" t="s">
        <v>43</v>
      </c>
      <c r="P190" s="171">
        <f t="shared" ref="P190:P206" si="46">O190*H190</f>
        <v>0</v>
      </c>
      <c r="Q190" s="171">
        <v>0</v>
      </c>
      <c r="R190" s="171">
        <f t="shared" ref="R190:R206" si="47">Q190*H190</f>
        <v>0</v>
      </c>
      <c r="S190" s="171">
        <v>0</v>
      </c>
      <c r="T190" s="172">
        <f t="shared" ref="T190:T206" si="48">S190*H190</f>
        <v>0</v>
      </c>
      <c r="AR190" s="173" t="s">
        <v>124</v>
      </c>
      <c r="AT190" s="173" t="s">
        <v>177</v>
      </c>
      <c r="AU190" s="173" t="s">
        <v>85</v>
      </c>
      <c r="AY190" s="17" t="s">
        <v>174</v>
      </c>
      <c r="BE190" s="99">
        <f t="shared" ref="BE190:BE206" si="49">IF(N190="základná",J190,0)</f>
        <v>0</v>
      </c>
      <c r="BF190" s="99">
        <f t="shared" ref="BF190:BF206" si="50">IF(N190="znížená",J190,0)</f>
        <v>0</v>
      </c>
      <c r="BG190" s="99">
        <f t="shared" ref="BG190:BG206" si="51">IF(N190="zákl. prenesená",J190,0)</f>
        <v>0</v>
      </c>
      <c r="BH190" s="99">
        <f t="shared" ref="BH190:BH206" si="52">IF(N190="zníž. prenesená",J190,0)</f>
        <v>0</v>
      </c>
      <c r="BI190" s="99">
        <f t="shared" ref="BI190:BI206" si="53">IF(N190="nulová",J190,0)</f>
        <v>0</v>
      </c>
      <c r="BJ190" s="17" t="s">
        <v>113</v>
      </c>
      <c r="BK190" s="99">
        <f t="shared" ref="BK190:BK206" si="54">ROUND(I190*H190,2)</f>
        <v>0</v>
      </c>
      <c r="BL190" s="17" t="s">
        <v>124</v>
      </c>
      <c r="BM190" s="173" t="s">
        <v>818</v>
      </c>
    </row>
    <row r="191" spans="2:65" s="1" customFormat="1" ht="48.95" customHeight="1">
      <c r="B191" s="34"/>
      <c r="C191" s="202" t="s">
        <v>587</v>
      </c>
      <c r="D191" s="202" t="s">
        <v>339</v>
      </c>
      <c r="E191" s="203" t="s">
        <v>996</v>
      </c>
      <c r="F191" s="204" t="s">
        <v>979</v>
      </c>
      <c r="G191" s="205" t="s">
        <v>408</v>
      </c>
      <c r="H191" s="206">
        <v>1</v>
      </c>
      <c r="I191" s="207"/>
      <c r="J191" s="208">
        <f t="shared" si="45"/>
        <v>0</v>
      </c>
      <c r="K191" s="209"/>
      <c r="L191" s="210"/>
      <c r="M191" s="211" t="s">
        <v>1</v>
      </c>
      <c r="N191" s="212" t="s">
        <v>43</v>
      </c>
      <c r="P191" s="171">
        <f t="shared" si="46"/>
        <v>0</v>
      </c>
      <c r="Q191" s="171">
        <v>0</v>
      </c>
      <c r="R191" s="171">
        <f t="shared" si="47"/>
        <v>0</v>
      </c>
      <c r="S191" s="171">
        <v>0</v>
      </c>
      <c r="T191" s="172">
        <f t="shared" si="48"/>
        <v>0</v>
      </c>
      <c r="AR191" s="173" t="s">
        <v>322</v>
      </c>
      <c r="AT191" s="173" t="s">
        <v>339</v>
      </c>
      <c r="AU191" s="173" t="s">
        <v>85</v>
      </c>
      <c r="AY191" s="17" t="s">
        <v>174</v>
      </c>
      <c r="BE191" s="99">
        <f t="shared" si="49"/>
        <v>0</v>
      </c>
      <c r="BF191" s="99">
        <f t="shared" si="50"/>
        <v>0</v>
      </c>
      <c r="BG191" s="99">
        <f t="shared" si="51"/>
        <v>0</v>
      </c>
      <c r="BH191" s="99">
        <f t="shared" si="52"/>
        <v>0</v>
      </c>
      <c r="BI191" s="99">
        <f t="shared" si="53"/>
        <v>0</v>
      </c>
      <c r="BJ191" s="17" t="s">
        <v>113</v>
      </c>
      <c r="BK191" s="99">
        <f t="shared" si="54"/>
        <v>0</v>
      </c>
      <c r="BL191" s="17" t="s">
        <v>124</v>
      </c>
      <c r="BM191" s="173" t="s">
        <v>836</v>
      </c>
    </row>
    <row r="192" spans="2:65" s="1" customFormat="1" ht="55.5" customHeight="1">
      <c r="B192" s="34"/>
      <c r="C192" s="162" t="s">
        <v>592</v>
      </c>
      <c r="D192" s="162" t="s">
        <v>177</v>
      </c>
      <c r="E192" s="163" t="s">
        <v>997</v>
      </c>
      <c r="F192" s="164" t="s">
        <v>981</v>
      </c>
      <c r="G192" s="165" t="s">
        <v>408</v>
      </c>
      <c r="H192" s="166">
        <v>1</v>
      </c>
      <c r="I192" s="167"/>
      <c r="J192" s="168">
        <f t="shared" si="45"/>
        <v>0</v>
      </c>
      <c r="K192" s="169"/>
      <c r="L192" s="34"/>
      <c r="M192" s="170" t="s">
        <v>1</v>
      </c>
      <c r="N192" s="136" t="s">
        <v>43</v>
      </c>
      <c r="P192" s="171">
        <f t="shared" si="46"/>
        <v>0</v>
      </c>
      <c r="Q192" s="171">
        <v>0</v>
      </c>
      <c r="R192" s="171">
        <f t="shared" si="47"/>
        <v>0</v>
      </c>
      <c r="S192" s="171">
        <v>0</v>
      </c>
      <c r="T192" s="172">
        <f t="shared" si="48"/>
        <v>0</v>
      </c>
      <c r="AR192" s="173" t="s">
        <v>124</v>
      </c>
      <c r="AT192" s="173" t="s">
        <v>177</v>
      </c>
      <c r="AU192" s="173" t="s">
        <v>85</v>
      </c>
      <c r="AY192" s="17" t="s">
        <v>174</v>
      </c>
      <c r="BE192" s="99">
        <f t="shared" si="49"/>
        <v>0</v>
      </c>
      <c r="BF192" s="99">
        <f t="shared" si="50"/>
        <v>0</v>
      </c>
      <c r="BG192" s="99">
        <f t="shared" si="51"/>
        <v>0</v>
      </c>
      <c r="BH192" s="99">
        <f t="shared" si="52"/>
        <v>0</v>
      </c>
      <c r="BI192" s="99">
        <f t="shared" si="53"/>
        <v>0</v>
      </c>
      <c r="BJ192" s="17" t="s">
        <v>113</v>
      </c>
      <c r="BK192" s="99">
        <f t="shared" si="54"/>
        <v>0</v>
      </c>
      <c r="BL192" s="17" t="s">
        <v>124</v>
      </c>
      <c r="BM192" s="173" t="s">
        <v>856</v>
      </c>
    </row>
    <row r="193" spans="2:65" s="1" customFormat="1" ht="55.5" customHeight="1">
      <c r="B193" s="34"/>
      <c r="C193" s="202" t="s">
        <v>597</v>
      </c>
      <c r="D193" s="202" t="s">
        <v>339</v>
      </c>
      <c r="E193" s="203" t="s">
        <v>997</v>
      </c>
      <c r="F193" s="204" t="s">
        <v>981</v>
      </c>
      <c r="G193" s="205" t="s">
        <v>408</v>
      </c>
      <c r="H193" s="206">
        <v>1</v>
      </c>
      <c r="I193" s="207"/>
      <c r="J193" s="208">
        <f t="shared" si="45"/>
        <v>0</v>
      </c>
      <c r="K193" s="209"/>
      <c r="L193" s="210"/>
      <c r="M193" s="211" t="s">
        <v>1</v>
      </c>
      <c r="N193" s="212" t="s">
        <v>43</v>
      </c>
      <c r="P193" s="171">
        <f t="shared" si="46"/>
        <v>0</v>
      </c>
      <c r="Q193" s="171">
        <v>0</v>
      </c>
      <c r="R193" s="171">
        <f t="shared" si="47"/>
        <v>0</v>
      </c>
      <c r="S193" s="171">
        <v>0</v>
      </c>
      <c r="T193" s="172">
        <f t="shared" si="48"/>
        <v>0</v>
      </c>
      <c r="AR193" s="173" t="s">
        <v>322</v>
      </c>
      <c r="AT193" s="173" t="s">
        <v>339</v>
      </c>
      <c r="AU193" s="173" t="s">
        <v>85</v>
      </c>
      <c r="AY193" s="17" t="s">
        <v>174</v>
      </c>
      <c r="BE193" s="99">
        <f t="shared" si="49"/>
        <v>0</v>
      </c>
      <c r="BF193" s="99">
        <f t="shared" si="50"/>
        <v>0</v>
      </c>
      <c r="BG193" s="99">
        <f t="shared" si="51"/>
        <v>0</v>
      </c>
      <c r="BH193" s="99">
        <f t="shared" si="52"/>
        <v>0</v>
      </c>
      <c r="BI193" s="99">
        <f t="shared" si="53"/>
        <v>0</v>
      </c>
      <c r="BJ193" s="17" t="s">
        <v>113</v>
      </c>
      <c r="BK193" s="99">
        <f t="shared" si="54"/>
        <v>0</v>
      </c>
      <c r="BL193" s="17" t="s">
        <v>124</v>
      </c>
      <c r="BM193" s="173" t="s">
        <v>893</v>
      </c>
    </row>
    <row r="194" spans="2:65" s="1" customFormat="1" ht="16.5" customHeight="1">
      <c r="B194" s="34"/>
      <c r="C194" s="162" t="s">
        <v>602</v>
      </c>
      <c r="D194" s="162" t="s">
        <v>177</v>
      </c>
      <c r="E194" s="163" t="s">
        <v>998</v>
      </c>
      <c r="F194" s="164" t="s">
        <v>983</v>
      </c>
      <c r="G194" s="165" t="s">
        <v>944</v>
      </c>
      <c r="H194" s="166">
        <v>23</v>
      </c>
      <c r="I194" s="167"/>
      <c r="J194" s="168">
        <f t="shared" si="45"/>
        <v>0</v>
      </c>
      <c r="K194" s="169"/>
      <c r="L194" s="34"/>
      <c r="M194" s="170" t="s">
        <v>1</v>
      </c>
      <c r="N194" s="136" t="s">
        <v>43</v>
      </c>
      <c r="P194" s="171">
        <f t="shared" si="46"/>
        <v>0</v>
      </c>
      <c r="Q194" s="171">
        <v>0</v>
      </c>
      <c r="R194" s="171">
        <f t="shared" si="47"/>
        <v>0</v>
      </c>
      <c r="S194" s="171">
        <v>0</v>
      </c>
      <c r="T194" s="172">
        <f t="shared" si="48"/>
        <v>0</v>
      </c>
      <c r="AR194" s="173" t="s">
        <v>124</v>
      </c>
      <c r="AT194" s="173" t="s">
        <v>177</v>
      </c>
      <c r="AU194" s="173" t="s">
        <v>85</v>
      </c>
      <c r="AY194" s="17" t="s">
        <v>174</v>
      </c>
      <c r="BE194" s="99">
        <f t="shared" si="49"/>
        <v>0</v>
      </c>
      <c r="BF194" s="99">
        <f t="shared" si="50"/>
        <v>0</v>
      </c>
      <c r="BG194" s="99">
        <f t="shared" si="51"/>
        <v>0</v>
      </c>
      <c r="BH194" s="99">
        <f t="shared" si="52"/>
        <v>0</v>
      </c>
      <c r="BI194" s="99">
        <f t="shared" si="53"/>
        <v>0</v>
      </c>
      <c r="BJ194" s="17" t="s">
        <v>113</v>
      </c>
      <c r="BK194" s="99">
        <f t="shared" si="54"/>
        <v>0</v>
      </c>
      <c r="BL194" s="17" t="s">
        <v>124</v>
      </c>
      <c r="BM194" s="173" t="s">
        <v>917</v>
      </c>
    </row>
    <row r="195" spans="2:65" s="1" customFormat="1" ht="16.5" customHeight="1">
      <c r="B195" s="34"/>
      <c r="C195" s="202" t="s">
        <v>609</v>
      </c>
      <c r="D195" s="202" t="s">
        <v>339</v>
      </c>
      <c r="E195" s="203" t="s">
        <v>998</v>
      </c>
      <c r="F195" s="204" t="s">
        <v>983</v>
      </c>
      <c r="G195" s="205" t="s">
        <v>944</v>
      </c>
      <c r="H195" s="206">
        <v>23</v>
      </c>
      <c r="I195" s="207"/>
      <c r="J195" s="208">
        <f t="shared" si="45"/>
        <v>0</v>
      </c>
      <c r="K195" s="209"/>
      <c r="L195" s="210"/>
      <c r="M195" s="211" t="s">
        <v>1</v>
      </c>
      <c r="N195" s="212" t="s">
        <v>43</v>
      </c>
      <c r="P195" s="171">
        <f t="shared" si="46"/>
        <v>0</v>
      </c>
      <c r="Q195" s="171">
        <v>0</v>
      </c>
      <c r="R195" s="171">
        <f t="shared" si="47"/>
        <v>0</v>
      </c>
      <c r="S195" s="171">
        <v>0</v>
      </c>
      <c r="T195" s="172">
        <f t="shared" si="48"/>
        <v>0</v>
      </c>
      <c r="AR195" s="173" t="s">
        <v>322</v>
      </c>
      <c r="AT195" s="173" t="s">
        <v>339</v>
      </c>
      <c r="AU195" s="173" t="s">
        <v>85</v>
      </c>
      <c r="AY195" s="17" t="s">
        <v>174</v>
      </c>
      <c r="BE195" s="99">
        <f t="shared" si="49"/>
        <v>0</v>
      </c>
      <c r="BF195" s="99">
        <f t="shared" si="50"/>
        <v>0</v>
      </c>
      <c r="BG195" s="99">
        <f t="shared" si="51"/>
        <v>0</v>
      </c>
      <c r="BH195" s="99">
        <f t="shared" si="52"/>
        <v>0</v>
      </c>
      <c r="BI195" s="99">
        <f t="shared" si="53"/>
        <v>0</v>
      </c>
      <c r="BJ195" s="17" t="s">
        <v>113</v>
      </c>
      <c r="BK195" s="99">
        <f t="shared" si="54"/>
        <v>0</v>
      </c>
      <c r="BL195" s="17" t="s">
        <v>124</v>
      </c>
      <c r="BM195" s="173" t="s">
        <v>999</v>
      </c>
    </row>
    <row r="196" spans="2:65" s="1" customFormat="1" ht="16.5" customHeight="1">
      <c r="B196" s="34"/>
      <c r="C196" s="202" t="s">
        <v>613</v>
      </c>
      <c r="D196" s="202" t="s">
        <v>339</v>
      </c>
      <c r="E196" s="203" t="s">
        <v>1000</v>
      </c>
      <c r="F196" s="204" t="s">
        <v>985</v>
      </c>
      <c r="G196" s="205" t="s">
        <v>408</v>
      </c>
      <c r="H196" s="206">
        <v>1</v>
      </c>
      <c r="I196" s="207"/>
      <c r="J196" s="208">
        <f t="shared" si="45"/>
        <v>0</v>
      </c>
      <c r="K196" s="209"/>
      <c r="L196" s="210"/>
      <c r="M196" s="211" t="s">
        <v>1</v>
      </c>
      <c r="N196" s="212" t="s">
        <v>43</v>
      </c>
      <c r="P196" s="171">
        <f t="shared" si="46"/>
        <v>0</v>
      </c>
      <c r="Q196" s="171">
        <v>0</v>
      </c>
      <c r="R196" s="171">
        <f t="shared" si="47"/>
        <v>0</v>
      </c>
      <c r="S196" s="171">
        <v>0</v>
      </c>
      <c r="T196" s="172">
        <f t="shared" si="48"/>
        <v>0</v>
      </c>
      <c r="AR196" s="173" t="s">
        <v>322</v>
      </c>
      <c r="AT196" s="173" t="s">
        <v>339</v>
      </c>
      <c r="AU196" s="173" t="s">
        <v>85</v>
      </c>
      <c r="AY196" s="17" t="s">
        <v>174</v>
      </c>
      <c r="BE196" s="99">
        <f t="shared" si="49"/>
        <v>0</v>
      </c>
      <c r="BF196" s="99">
        <f t="shared" si="50"/>
        <v>0</v>
      </c>
      <c r="BG196" s="99">
        <f t="shared" si="51"/>
        <v>0</v>
      </c>
      <c r="BH196" s="99">
        <f t="shared" si="52"/>
        <v>0</v>
      </c>
      <c r="BI196" s="99">
        <f t="shared" si="53"/>
        <v>0</v>
      </c>
      <c r="BJ196" s="17" t="s">
        <v>113</v>
      </c>
      <c r="BK196" s="99">
        <f t="shared" si="54"/>
        <v>0</v>
      </c>
      <c r="BL196" s="17" t="s">
        <v>124</v>
      </c>
      <c r="BM196" s="173" t="s">
        <v>1001</v>
      </c>
    </row>
    <row r="197" spans="2:65" s="1" customFormat="1" ht="16.5" customHeight="1">
      <c r="B197" s="34"/>
      <c r="C197" s="162" t="s">
        <v>617</v>
      </c>
      <c r="D197" s="162" t="s">
        <v>177</v>
      </c>
      <c r="E197" s="163" t="s">
        <v>1002</v>
      </c>
      <c r="F197" s="164" t="s">
        <v>987</v>
      </c>
      <c r="G197" s="165" t="s">
        <v>944</v>
      </c>
      <c r="H197" s="166">
        <v>24</v>
      </c>
      <c r="I197" s="167"/>
      <c r="J197" s="168">
        <f t="shared" si="45"/>
        <v>0</v>
      </c>
      <c r="K197" s="169"/>
      <c r="L197" s="34"/>
      <c r="M197" s="170" t="s">
        <v>1</v>
      </c>
      <c r="N197" s="136" t="s">
        <v>43</v>
      </c>
      <c r="P197" s="171">
        <f t="shared" si="46"/>
        <v>0</v>
      </c>
      <c r="Q197" s="171">
        <v>0</v>
      </c>
      <c r="R197" s="171">
        <f t="shared" si="47"/>
        <v>0</v>
      </c>
      <c r="S197" s="171">
        <v>0</v>
      </c>
      <c r="T197" s="172">
        <f t="shared" si="48"/>
        <v>0</v>
      </c>
      <c r="AR197" s="173" t="s">
        <v>124</v>
      </c>
      <c r="AT197" s="173" t="s">
        <v>177</v>
      </c>
      <c r="AU197" s="173" t="s">
        <v>85</v>
      </c>
      <c r="AY197" s="17" t="s">
        <v>174</v>
      </c>
      <c r="BE197" s="99">
        <f t="shared" si="49"/>
        <v>0</v>
      </c>
      <c r="BF197" s="99">
        <f t="shared" si="50"/>
        <v>0</v>
      </c>
      <c r="BG197" s="99">
        <f t="shared" si="51"/>
        <v>0</v>
      </c>
      <c r="BH197" s="99">
        <f t="shared" si="52"/>
        <v>0</v>
      </c>
      <c r="BI197" s="99">
        <f t="shared" si="53"/>
        <v>0</v>
      </c>
      <c r="BJ197" s="17" t="s">
        <v>113</v>
      </c>
      <c r="BK197" s="99">
        <f t="shared" si="54"/>
        <v>0</v>
      </c>
      <c r="BL197" s="17" t="s">
        <v>124</v>
      </c>
      <c r="BM197" s="173" t="s">
        <v>1003</v>
      </c>
    </row>
    <row r="198" spans="2:65" s="1" customFormat="1" ht="16.5" customHeight="1">
      <c r="B198" s="34"/>
      <c r="C198" s="202" t="s">
        <v>621</v>
      </c>
      <c r="D198" s="202" t="s">
        <v>339</v>
      </c>
      <c r="E198" s="203" t="s">
        <v>1002</v>
      </c>
      <c r="F198" s="204" t="s">
        <v>987</v>
      </c>
      <c r="G198" s="205" t="s">
        <v>944</v>
      </c>
      <c r="H198" s="206">
        <v>24</v>
      </c>
      <c r="I198" s="207"/>
      <c r="J198" s="208">
        <f t="shared" si="45"/>
        <v>0</v>
      </c>
      <c r="K198" s="209"/>
      <c r="L198" s="210"/>
      <c r="M198" s="211" t="s">
        <v>1</v>
      </c>
      <c r="N198" s="212" t="s">
        <v>43</v>
      </c>
      <c r="P198" s="171">
        <f t="shared" si="46"/>
        <v>0</v>
      </c>
      <c r="Q198" s="171">
        <v>0</v>
      </c>
      <c r="R198" s="171">
        <f t="shared" si="47"/>
        <v>0</v>
      </c>
      <c r="S198" s="171">
        <v>0</v>
      </c>
      <c r="T198" s="172">
        <f t="shared" si="48"/>
        <v>0</v>
      </c>
      <c r="AR198" s="173" t="s">
        <v>322</v>
      </c>
      <c r="AT198" s="173" t="s">
        <v>339</v>
      </c>
      <c r="AU198" s="173" t="s">
        <v>85</v>
      </c>
      <c r="AY198" s="17" t="s">
        <v>174</v>
      </c>
      <c r="BE198" s="99">
        <f t="shared" si="49"/>
        <v>0</v>
      </c>
      <c r="BF198" s="99">
        <f t="shared" si="50"/>
        <v>0</v>
      </c>
      <c r="BG198" s="99">
        <f t="shared" si="51"/>
        <v>0</v>
      </c>
      <c r="BH198" s="99">
        <f t="shared" si="52"/>
        <v>0</v>
      </c>
      <c r="BI198" s="99">
        <f t="shared" si="53"/>
        <v>0</v>
      </c>
      <c r="BJ198" s="17" t="s">
        <v>113</v>
      </c>
      <c r="BK198" s="99">
        <f t="shared" si="54"/>
        <v>0</v>
      </c>
      <c r="BL198" s="17" t="s">
        <v>124</v>
      </c>
      <c r="BM198" s="173" t="s">
        <v>1004</v>
      </c>
    </row>
    <row r="199" spans="2:65" s="1" customFormat="1" ht="16.5" customHeight="1">
      <c r="B199" s="34"/>
      <c r="C199" s="162" t="s">
        <v>625</v>
      </c>
      <c r="D199" s="162" t="s">
        <v>177</v>
      </c>
      <c r="E199" s="163" t="s">
        <v>1005</v>
      </c>
      <c r="F199" s="164" t="s">
        <v>967</v>
      </c>
      <c r="G199" s="165" t="s">
        <v>944</v>
      </c>
      <c r="H199" s="166">
        <v>16</v>
      </c>
      <c r="I199" s="167"/>
      <c r="J199" s="168">
        <f t="shared" si="45"/>
        <v>0</v>
      </c>
      <c r="K199" s="169"/>
      <c r="L199" s="34"/>
      <c r="M199" s="170" t="s">
        <v>1</v>
      </c>
      <c r="N199" s="136" t="s">
        <v>43</v>
      </c>
      <c r="P199" s="171">
        <f t="shared" si="46"/>
        <v>0</v>
      </c>
      <c r="Q199" s="171">
        <v>0</v>
      </c>
      <c r="R199" s="171">
        <f t="shared" si="47"/>
        <v>0</v>
      </c>
      <c r="S199" s="171">
        <v>0</v>
      </c>
      <c r="T199" s="172">
        <f t="shared" si="48"/>
        <v>0</v>
      </c>
      <c r="AR199" s="173" t="s">
        <v>124</v>
      </c>
      <c r="AT199" s="173" t="s">
        <v>177</v>
      </c>
      <c r="AU199" s="173" t="s">
        <v>85</v>
      </c>
      <c r="AY199" s="17" t="s">
        <v>174</v>
      </c>
      <c r="BE199" s="99">
        <f t="shared" si="49"/>
        <v>0</v>
      </c>
      <c r="BF199" s="99">
        <f t="shared" si="50"/>
        <v>0</v>
      </c>
      <c r="BG199" s="99">
        <f t="shared" si="51"/>
        <v>0</v>
      </c>
      <c r="BH199" s="99">
        <f t="shared" si="52"/>
        <v>0</v>
      </c>
      <c r="BI199" s="99">
        <f t="shared" si="53"/>
        <v>0</v>
      </c>
      <c r="BJ199" s="17" t="s">
        <v>113</v>
      </c>
      <c r="BK199" s="99">
        <f t="shared" si="54"/>
        <v>0</v>
      </c>
      <c r="BL199" s="17" t="s">
        <v>124</v>
      </c>
      <c r="BM199" s="173" t="s">
        <v>1006</v>
      </c>
    </row>
    <row r="200" spans="2:65" s="1" customFormat="1" ht="16.5" customHeight="1">
      <c r="B200" s="34"/>
      <c r="C200" s="202" t="s">
        <v>629</v>
      </c>
      <c r="D200" s="202" t="s">
        <v>339</v>
      </c>
      <c r="E200" s="203" t="s">
        <v>1005</v>
      </c>
      <c r="F200" s="204" t="s">
        <v>967</v>
      </c>
      <c r="G200" s="205" t="s">
        <v>944</v>
      </c>
      <c r="H200" s="206">
        <v>16</v>
      </c>
      <c r="I200" s="207"/>
      <c r="J200" s="208">
        <f t="shared" si="45"/>
        <v>0</v>
      </c>
      <c r="K200" s="209"/>
      <c r="L200" s="210"/>
      <c r="M200" s="211" t="s">
        <v>1</v>
      </c>
      <c r="N200" s="212" t="s">
        <v>43</v>
      </c>
      <c r="P200" s="171">
        <f t="shared" si="46"/>
        <v>0</v>
      </c>
      <c r="Q200" s="171">
        <v>0</v>
      </c>
      <c r="R200" s="171">
        <f t="shared" si="47"/>
        <v>0</v>
      </c>
      <c r="S200" s="171">
        <v>0</v>
      </c>
      <c r="T200" s="172">
        <f t="shared" si="48"/>
        <v>0</v>
      </c>
      <c r="AR200" s="173" t="s">
        <v>322</v>
      </c>
      <c r="AT200" s="173" t="s">
        <v>339</v>
      </c>
      <c r="AU200" s="173" t="s">
        <v>85</v>
      </c>
      <c r="AY200" s="17" t="s">
        <v>174</v>
      </c>
      <c r="BE200" s="99">
        <f t="shared" si="49"/>
        <v>0</v>
      </c>
      <c r="BF200" s="99">
        <f t="shared" si="50"/>
        <v>0</v>
      </c>
      <c r="BG200" s="99">
        <f t="shared" si="51"/>
        <v>0</v>
      </c>
      <c r="BH200" s="99">
        <f t="shared" si="52"/>
        <v>0</v>
      </c>
      <c r="BI200" s="99">
        <f t="shared" si="53"/>
        <v>0</v>
      </c>
      <c r="BJ200" s="17" t="s">
        <v>113</v>
      </c>
      <c r="BK200" s="99">
        <f t="shared" si="54"/>
        <v>0</v>
      </c>
      <c r="BL200" s="17" t="s">
        <v>124</v>
      </c>
      <c r="BM200" s="173" t="s">
        <v>1007</v>
      </c>
    </row>
    <row r="201" spans="2:65" s="1" customFormat="1" ht="37.700000000000003" customHeight="1">
      <c r="B201" s="34"/>
      <c r="C201" s="162" t="s">
        <v>120</v>
      </c>
      <c r="D201" s="162" t="s">
        <v>177</v>
      </c>
      <c r="E201" s="163" t="s">
        <v>1008</v>
      </c>
      <c r="F201" s="164" t="s">
        <v>969</v>
      </c>
      <c r="G201" s="165" t="s">
        <v>408</v>
      </c>
      <c r="H201" s="166">
        <v>1</v>
      </c>
      <c r="I201" s="167"/>
      <c r="J201" s="168">
        <f t="shared" si="45"/>
        <v>0</v>
      </c>
      <c r="K201" s="169"/>
      <c r="L201" s="34"/>
      <c r="M201" s="170" t="s">
        <v>1</v>
      </c>
      <c r="N201" s="136" t="s">
        <v>43</v>
      </c>
      <c r="P201" s="171">
        <f t="shared" si="46"/>
        <v>0</v>
      </c>
      <c r="Q201" s="171">
        <v>0</v>
      </c>
      <c r="R201" s="171">
        <f t="shared" si="47"/>
        <v>0</v>
      </c>
      <c r="S201" s="171">
        <v>0</v>
      </c>
      <c r="T201" s="172">
        <f t="shared" si="48"/>
        <v>0</v>
      </c>
      <c r="AR201" s="173" t="s">
        <v>124</v>
      </c>
      <c r="AT201" s="173" t="s">
        <v>177</v>
      </c>
      <c r="AU201" s="173" t="s">
        <v>85</v>
      </c>
      <c r="AY201" s="17" t="s">
        <v>174</v>
      </c>
      <c r="BE201" s="99">
        <f t="shared" si="49"/>
        <v>0</v>
      </c>
      <c r="BF201" s="99">
        <f t="shared" si="50"/>
        <v>0</v>
      </c>
      <c r="BG201" s="99">
        <f t="shared" si="51"/>
        <v>0</v>
      </c>
      <c r="BH201" s="99">
        <f t="shared" si="52"/>
        <v>0</v>
      </c>
      <c r="BI201" s="99">
        <f t="shared" si="53"/>
        <v>0</v>
      </c>
      <c r="BJ201" s="17" t="s">
        <v>113</v>
      </c>
      <c r="BK201" s="99">
        <f t="shared" si="54"/>
        <v>0</v>
      </c>
      <c r="BL201" s="17" t="s">
        <v>124</v>
      </c>
      <c r="BM201" s="173" t="s">
        <v>1009</v>
      </c>
    </row>
    <row r="202" spans="2:65" s="1" customFormat="1" ht="37.700000000000003" customHeight="1">
      <c r="B202" s="34"/>
      <c r="C202" s="202" t="s">
        <v>636</v>
      </c>
      <c r="D202" s="202" t="s">
        <v>339</v>
      </c>
      <c r="E202" s="203" t="s">
        <v>1008</v>
      </c>
      <c r="F202" s="204" t="s">
        <v>969</v>
      </c>
      <c r="G202" s="205" t="s">
        <v>408</v>
      </c>
      <c r="H202" s="206">
        <v>1</v>
      </c>
      <c r="I202" s="207"/>
      <c r="J202" s="208">
        <f t="shared" si="45"/>
        <v>0</v>
      </c>
      <c r="K202" s="209"/>
      <c r="L202" s="210"/>
      <c r="M202" s="211" t="s">
        <v>1</v>
      </c>
      <c r="N202" s="212" t="s">
        <v>43</v>
      </c>
      <c r="P202" s="171">
        <f t="shared" si="46"/>
        <v>0</v>
      </c>
      <c r="Q202" s="171">
        <v>0</v>
      </c>
      <c r="R202" s="171">
        <f t="shared" si="47"/>
        <v>0</v>
      </c>
      <c r="S202" s="171">
        <v>0</v>
      </c>
      <c r="T202" s="172">
        <f t="shared" si="48"/>
        <v>0</v>
      </c>
      <c r="AR202" s="173" t="s">
        <v>322</v>
      </c>
      <c r="AT202" s="173" t="s">
        <v>339</v>
      </c>
      <c r="AU202" s="173" t="s">
        <v>85</v>
      </c>
      <c r="AY202" s="17" t="s">
        <v>174</v>
      </c>
      <c r="BE202" s="99">
        <f t="shared" si="49"/>
        <v>0</v>
      </c>
      <c r="BF202" s="99">
        <f t="shared" si="50"/>
        <v>0</v>
      </c>
      <c r="BG202" s="99">
        <f t="shared" si="51"/>
        <v>0</v>
      </c>
      <c r="BH202" s="99">
        <f t="shared" si="52"/>
        <v>0</v>
      </c>
      <c r="BI202" s="99">
        <f t="shared" si="53"/>
        <v>0</v>
      </c>
      <c r="BJ202" s="17" t="s">
        <v>113</v>
      </c>
      <c r="BK202" s="99">
        <f t="shared" si="54"/>
        <v>0</v>
      </c>
      <c r="BL202" s="17" t="s">
        <v>124</v>
      </c>
      <c r="BM202" s="173" t="s">
        <v>1010</v>
      </c>
    </row>
    <row r="203" spans="2:65" s="1" customFormat="1" ht="16.5" customHeight="1">
      <c r="B203" s="34"/>
      <c r="C203" s="162" t="s">
        <v>640</v>
      </c>
      <c r="D203" s="162" t="s">
        <v>177</v>
      </c>
      <c r="E203" s="163" t="s">
        <v>1011</v>
      </c>
      <c r="F203" s="164" t="s">
        <v>991</v>
      </c>
      <c r="G203" s="165" t="s">
        <v>944</v>
      </c>
      <c r="H203" s="166">
        <v>46</v>
      </c>
      <c r="I203" s="167"/>
      <c r="J203" s="168">
        <f t="shared" si="45"/>
        <v>0</v>
      </c>
      <c r="K203" s="169"/>
      <c r="L203" s="34"/>
      <c r="M203" s="170" t="s">
        <v>1</v>
      </c>
      <c r="N203" s="136" t="s">
        <v>43</v>
      </c>
      <c r="P203" s="171">
        <f t="shared" si="46"/>
        <v>0</v>
      </c>
      <c r="Q203" s="171">
        <v>0</v>
      </c>
      <c r="R203" s="171">
        <f t="shared" si="47"/>
        <v>0</v>
      </c>
      <c r="S203" s="171">
        <v>0</v>
      </c>
      <c r="T203" s="172">
        <f t="shared" si="48"/>
        <v>0</v>
      </c>
      <c r="AR203" s="173" t="s">
        <v>124</v>
      </c>
      <c r="AT203" s="173" t="s">
        <v>177</v>
      </c>
      <c r="AU203" s="173" t="s">
        <v>85</v>
      </c>
      <c r="AY203" s="17" t="s">
        <v>174</v>
      </c>
      <c r="BE203" s="99">
        <f t="shared" si="49"/>
        <v>0</v>
      </c>
      <c r="BF203" s="99">
        <f t="shared" si="50"/>
        <v>0</v>
      </c>
      <c r="BG203" s="99">
        <f t="shared" si="51"/>
        <v>0</v>
      </c>
      <c r="BH203" s="99">
        <f t="shared" si="52"/>
        <v>0</v>
      </c>
      <c r="BI203" s="99">
        <f t="shared" si="53"/>
        <v>0</v>
      </c>
      <c r="BJ203" s="17" t="s">
        <v>113</v>
      </c>
      <c r="BK203" s="99">
        <f t="shared" si="54"/>
        <v>0</v>
      </c>
      <c r="BL203" s="17" t="s">
        <v>124</v>
      </c>
      <c r="BM203" s="173" t="s">
        <v>1012</v>
      </c>
    </row>
    <row r="204" spans="2:65" s="1" customFormat="1" ht="16.5" customHeight="1">
      <c r="B204" s="34"/>
      <c r="C204" s="202" t="s">
        <v>644</v>
      </c>
      <c r="D204" s="202" t="s">
        <v>339</v>
      </c>
      <c r="E204" s="203" t="s">
        <v>1011</v>
      </c>
      <c r="F204" s="204" t="s">
        <v>991</v>
      </c>
      <c r="G204" s="205" t="s">
        <v>944</v>
      </c>
      <c r="H204" s="206">
        <v>46</v>
      </c>
      <c r="I204" s="207"/>
      <c r="J204" s="208">
        <f t="shared" si="45"/>
        <v>0</v>
      </c>
      <c r="K204" s="209"/>
      <c r="L204" s="210"/>
      <c r="M204" s="211" t="s">
        <v>1</v>
      </c>
      <c r="N204" s="212" t="s">
        <v>43</v>
      </c>
      <c r="P204" s="171">
        <f t="shared" si="46"/>
        <v>0</v>
      </c>
      <c r="Q204" s="171">
        <v>0</v>
      </c>
      <c r="R204" s="171">
        <f t="shared" si="47"/>
        <v>0</v>
      </c>
      <c r="S204" s="171">
        <v>0</v>
      </c>
      <c r="T204" s="172">
        <f t="shared" si="48"/>
        <v>0</v>
      </c>
      <c r="AR204" s="173" t="s">
        <v>322</v>
      </c>
      <c r="AT204" s="173" t="s">
        <v>339</v>
      </c>
      <c r="AU204" s="173" t="s">
        <v>85</v>
      </c>
      <c r="AY204" s="17" t="s">
        <v>174</v>
      </c>
      <c r="BE204" s="99">
        <f t="shared" si="49"/>
        <v>0</v>
      </c>
      <c r="BF204" s="99">
        <f t="shared" si="50"/>
        <v>0</v>
      </c>
      <c r="BG204" s="99">
        <f t="shared" si="51"/>
        <v>0</v>
      </c>
      <c r="BH204" s="99">
        <f t="shared" si="52"/>
        <v>0</v>
      </c>
      <c r="BI204" s="99">
        <f t="shared" si="53"/>
        <v>0</v>
      </c>
      <c r="BJ204" s="17" t="s">
        <v>113</v>
      </c>
      <c r="BK204" s="99">
        <f t="shared" si="54"/>
        <v>0</v>
      </c>
      <c r="BL204" s="17" t="s">
        <v>124</v>
      </c>
      <c r="BM204" s="173" t="s">
        <v>1013</v>
      </c>
    </row>
    <row r="205" spans="2:65" s="1" customFormat="1" ht="24.2" customHeight="1">
      <c r="B205" s="34"/>
      <c r="C205" s="162" t="s">
        <v>650</v>
      </c>
      <c r="D205" s="162" t="s">
        <v>177</v>
      </c>
      <c r="E205" s="163" t="s">
        <v>1014</v>
      </c>
      <c r="F205" s="164" t="s">
        <v>993</v>
      </c>
      <c r="G205" s="165" t="s">
        <v>408</v>
      </c>
      <c r="H205" s="166">
        <v>1</v>
      </c>
      <c r="I205" s="167"/>
      <c r="J205" s="168">
        <f t="shared" si="45"/>
        <v>0</v>
      </c>
      <c r="K205" s="169"/>
      <c r="L205" s="34"/>
      <c r="M205" s="170" t="s">
        <v>1</v>
      </c>
      <c r="N205" s="136" t="s">
        <v>43</v>
      </c>
      <c r="P205" s="171">
        <f t="shared" si="46"/>
        <v>0</v>
      </c>
      <c r="Q205" s="171">
        <v>0</v>
      </c>
      <c r="R205" s="171">
        <f t="shared" si="47"/>
        <v>0</v>
      </c>
      <c r="S205" s="171">
        <v>0</v>
      </c>
      <c r="T205" s="172">
        <f t="shared" si="48"/>
        <v>0</v>
      </c>
      <c r="AR205" s="173" t="s">
        <v>124</v>
      </c>
      <c r="AT205" s="173" t="s">
        <v>177</v>
      </c>
      <c r="AU205" s="173" t="s">
        <v>85</v>
      </c>
      <c r="AY205" s="17" t="s">
        <v>174</v>
      </c>
      <c r="BE205" s="99">
        <f t="shared" si="49"/>
        <v>0</v>
      </c>
      <c r="BF205" s="99">
        <f t="shared" si="50"/>
        <v>0</v>
      </c>
      <c r="BG205" s="99">
        <f t="shared" si="51"/>
        <v>0</v>
      </c>
      <c r="BH205" s="99">
        <f t="shared" si="52"/>
        <v>0</v>
      </c>
      <c r="BI205" s="99">
        <f t="shared" si="53"/>
        <v>0</v>
      </c>
      <c r="BJ205" s="17" t="s">
        <v>113</v>
      </c>
      <c r="BK205" s="99">
        <f t="shared" si="54"/>
        <v>0</v>
      </c>
      <c r="BL205" s="17" t="s">
        <v>124</v>
      </c>
      <c r="BM205" s="173" t="s">
        <v>1015</v>
      </c>
    </row>
    <row r="206" spans="2:65" s="1" customFormat="1" ht="24.2" customHeight="1">
      <c r="B206" s="34"/>
      <c r="C206" s="202" t="s">
        <v>655</v>
      </c>
      <c r="D206" s="202" t="s">
        <v>339</v>
      </c>
      <c r="E206" s="203" t="s">
        <v>1014</v>
      </c>
      <c r="F206" s="204" t="s">
        <v>993</v>
      </c>
      <c r="G206" s="205" t="s">
        <v>408</v>
      </c>
      <c r="H206" s="206">
        <v>1</v>
      </c>
      <c r="I206" s="207"/>
      <c r="J206" s="208">
        <f t="shared" si="45"/>
        <v>0</v>
      </c>
      <c r="K206" s="209"/>
      <c r="L206" s="210"/>
      <c r="M206" s="211" t="s">
        <v>1</v>
      </c>
      <c r="N206" s="212" t="s">
        <v>43</v>
      </c>
      <c r="P206" s="171">
        <f t="shared" si="46"/>
        <v>0</v>
      </c>
      <c r="Q206" s="171">
        <v>0</v>
      </c>
      <c r="R206" s="171">
        <f t="shared" si="47"/>
        <v>0</v>
      </c>
      <c r="S206" s="171">
        <v>0</v>
      </c>
      <c r="T206" s="172">
        <f t="shared" si="48"/>
        <v>0</v>
      </c>
      <c r="AR206" s="173" t="s">
        <v>322</v>
      </c>
      <c r="AT206" s="173" t="s">
        <v>339</v>
      </c>
      <c r="AU206" s="173" t="s">
        <v>85</v>
      </c>
      <c r="AY206" s="17" t="s">
        <v>174</v>
      </c>
      <c r="BE206" s="99">
        <f t="shared" si="49"/>
        <v>0</v>
      </c>
      <c r="BF206" s="99">
        <f t="shared" si="50"/>
        <v>0</v>
      </c>
      <c r="BG206" s="99">
        <f t="shared" si="51"/>
        <v>0</v>
      </c>
      <c r="BH206" s="99">
        <f t="shared" si="52"/>
        <v>0</v>
      </c>
      <c r="BI206" s="99">
        <f t="shared" si="53"/>
        <v>0</v>
      </c>
      <c r="BJ206" s="17" t="s">
        <v>113</v>
      </c>
      <c r="BK206" s="99">
        <f t="shared" si="54"/>
        <v>0</v>
      </c>
      <c r="BL206" s="17" t="s">
        <v>124</v>
      </c>
      <c r="BM206" s="173" t="s">
        <v>1016</v>
      </c>
    </row>
    <row r="207" spans="2:65" s="11" customFormat="1" ht="25.9" customHeight="1">
      <c r="B207" s="151"/>
      <c r="D207" s="152" t="s">
        <v>76</v>
      </c>
      <c r="E207" s="153" t="s">
        <v>1017</v>
      </c>
      <c r="F207" s="153" t="s">
        <v>1018</v>
      </c>
      <c r="I207" s="154"/>
      <c r="J207" s="134">
        <f>BK207</f>
        <v>0</v>
      </c>
      <c r="L207" s="151"/>
      <c r="M207" s="155"/>
      <c r="P207" s="156">
        <f>SUM(P208:P226)</f>
        <v>0</v>
      </c>
      <c r="R207" s="156">
        <f>SUM(R208:R226)</f>
        <v>0</v>
      </c>
      <c r="T207" s="157">
        <f>SUM(T208:T226)</f>
        <v>0</v>
      </c>
      <c r="AR207" s="152" t="s">
        <v>85</v>
      </c>
      <c r="AT207" s="158" t="s">
        <v>76</v>
      </c>
      <c r="AU207" s="158" t="s">
        <v>77</v>
      </c>
      <c r="AY207" s="152" t="s">
        <v>174</v>
      </c>
      <c r="BK207" s="159">
        <f>SUM(BK208:BK226)</f>
        <v>0</v>
      </c>
    </row>
    <row r="208" spans="2:65" s="1" customFormat="1" ht="48.95" customHeight="1">
      <c r="B208" s="34"/>
      <c r="C208" s="162" t="s">
        <v>659</v>
      </c>
      <c r="D208" s="162" t="s">
        <v>177</v>
      </c>
      <c r="E208" s="163" t="s">
        <v>1019</v>
      </c>
      <c r="F208" s="164" t="s">
        <v>1020</v>
      </c>
      <c r="G208" s="165" t="s">
        <v>408</v>
      </c>
      <c r="H208" s="166">
        <v>1</v>
      </c>
      <c r="I208" s="167"/>
      <c r="J208" s="168">
        <f t="shared" ref="J208:J226" si="55">ROUND(I208*H208,2)</f>
        <v>0</v>
      </c>
      <c r="K208" s="169"/>
      <c r="L208" s="34"/>
      <c r="M208" s="170" t="s">
        <v>1</v>
      </c>
      <c r="N208" s="136" t="s">
        <v>43</v>
      </c>
      <c r="P208" s="171">
        <f t="shared" ref="P208:P226" si="56">O208*H208</f>
        <v>0</v>
      </c>
      <c r="Q208" s="171">
        <v>0</v>
      </c>
      <c r="R208" s="171">
        <f t="shared" ref="R208:R226" si="57">Q208*H208</f>
        <v>0</v>
      </c>
      <c r="S208" s="171">
        <v>0</v>
      </c>
      <c r="T208" s="172">
        <f t="shared" ref="T208:T226" si="58">S208*H208</f>
        <v>0</v>
      </c>
      <c r="AR208" s="173" t="s">
        <v>124</v>
      </c>
      <c r="AT208" s="173" t="s">
        <v>177</v>
      </c>
      <c r="AU208" s="173" t="s">
        <v>85</v>
      </c>
      <c r="AY208" s="17" t="s">
        <v>174</v>
      </c>
      <c r="BE208" s="99">
        <f t="shared" ref="BE208:BE226" si="59">IF(N208="základná",J208,0)</f>
        <v>0</v>
      </c>
      <c r="BF208" s="99">
        <f t="shared" ref="BF208:BF226" si="60">IF(N208="znížená",J208,0)</f>
        <v>0</v>
      </c>
      <c r="BG208" s="99">
        <f t="shared" ref="BG208:BG226" si="61">IF(N208="zákl. prenesená",J208,0)</f>
        <v>0</v>
      </c>
      <c r="BH208" s="99">
        <f t="shared" ref="BH208:BH226" si="62">IF(N208="zníž. prenesená",J208,0)</f>
        <v>0</v>
      </c>
      <c r="BI208" s="99">
        <f t="shared" ref="BI208:BI226" si="63">IF(N208="nulová",J208,0)</f>
        <v>0</v>
      </c>
      <c r="BJ208" s="17" t="s">
        <v>113</v>
      </c>
      <c r="BK208" s="99">
        <f t="shared" ref="BK208:BK226" si="64">ROUND(I208*H208,2)</f>
        <v>0</v>
      </c>
      <c r="BL208" s="17" t="s">
        <v>124</v>
      </c>
      <c r="BM208" s="173" t="s">
        <v>1021</v>
      </c>
    </row>
    <row r="209" spans="2:65" s="1" customFormat="1" ht="48.95" customHeight="1">
      <c r="B209" s="34"/>
      <c r="C209" s="202" t="s">
        <v>662</v>
      </c>
      <c r="D209" s="202" t="s">
        <v>339</v>
      </c>
      <c r="E209" s="203" t="s">
        <v>1019</v>
      </c>
      <c r="F209" s="204" t="s">
        <v>1020</v>
      </c>
      <c r="G209" s="205" t="s">
        <v>408</v>
      </c>
      <c r="H209" s="206">
        <v>1</v>
      </c>
      <c r="I209" s="207"/>
      <c r="J209" s="208">
        <f t="shared" si="55"/>
        <v>0</v>
      </c>
      <c r="K209" s="209"/>
      <c r="L209" s="210"/>
      <c r="M209" s="211" t="s">
        <v>1</v>
      </c>
      <c r="N209" s="212" t="s">
        <v>43</v>
      </c>
      <c r="P209" s="171">
        <f t="shared" si="56"/>
        <v>0</v>
      </c>
      <c r="Q209" s="171">
        <v>0</v>
      </c>
      <c r="R209" s="171">
        <f t="shared" si="57"/>
        <v>0</v>
      </c>
      <c r="S209" s="171">
        <v>0</v>
      </c>
      <c r="T209" s="172">
        <f t="shared" si="58"/>
        <v>0</v>
      </c>
      <c r="AR209" s="173" t="s">
        <v>322</v>
      </c>
      <c r="AT209" s="173" t="s">
        <v>339</v>
      </c>
      <c r="AU209" s="173" t="s">
        <v>85</v>
      </c>
      <c r="AY209" s="17" t="s">
        <v>174</v>
      </c>
      <c r="BE209" s="99">
        <f t="shared" si="59"/>
        <v>0</v>
      </c>
      <c r="BF209" s="99">
        <f t="shared" si="60"/>
        <v>0</v>
      </c>
      <c r="BG209" s="99">
        <f t="shared" si="61"/>
        <v>0</v>
      </c>
      <c r="BH209" s="99">
        <f t="shared" si="62"/>
        <v>0</v>
      </c>
      <c r="BI209" s="99">
        <f t="shared" si="63"/>
        <v>0</v>
      </c>
      <c r="BJ209" s="17" t="s">
        <v>113</v>
      </c>
      <c r="BK209" s="99">
        <f t="shared" si="64"/>
        <v>0</v>
      </c>
      <c r="BL209" s="17" t="s">
        <v>124</v>
      </c>
      <c r="BM209" s="173" t="s">
        <v>1022</v>
      </c>
    </row>
    <row r="210" spans="2:65" s="1" customFormat="1" ht="48.95" customHeight="1">
      <c r="B210" s="34"/>
      <c r="C210" s="162" t="s">
        <v>665</v>
      </c>
      <c r="D210" s="162" t="s">
        <v>177</v>
      </c>
      <c r="E210" s="163" t="s">
        <v>1023</v>
      </c>
      <c r="F210" s="164" t="s">
        <v>1024</v>
      </c>
      <c r="G210" s="165" t="s">
        <v>408</v>
      </c>
      <c r="H210" s="166">
        <v>1</v>
      </c>
      <c r="I210" s="167"/>
      <c r="J210" s="168">
        <f t="shared" si="55"/>
        <v>0</v>
      </c>
      <c r="K210" s="169"/>
      <c r="L210" s="34"/>
      <c r="M210" s="170" t="s">
        <v>1</v>
      </c>
      <c r="N210" s="136" t="s">
        <v>43</v>
      </c>
      <c r="P210" s="171">
        <f t="shared" si="56"/>
        <v>0</v>
      </c>
      <c r="Q210" s="171">
        <v>0</v>
      </c>
      <c r="R210" s="171">
        <f t="shared" si="57"/>
        <v>0</v>
      </c>
      <c r="S210" s="171">
        <v>0</v>
      </c>
      <c r="T210" s="172">
        <f t="shared" si="58"/>
        <v>0</v>
      </c>
      <c r="AR210" s="173" t="s">
        <v>124</v>
      </c>
      <c r="AT210" s="173" t="s">
        <v>177</v>
      </c>
      <c r="AU210" s="173" t="s">
        <v>85</v>
      </c>
      <c r="AY210" s="17" t="s">
        <v>174</v>
      </c>
      <c r="BE210" s="99">
        <f t="shared" si="59"/>
        <v>0</v>
      </c>
      <c r="BF210" s="99">
        <f t="shared" si="60"/>
        <v>0</v>
      </c>
      <c r="BG210" s="99">
        <f t="shared" si="61"/>
        <v>0</v>
      </c>
      <c r="BH210" s="99">
        <f t="shared" si="62"/>
        <v>0</v>
      </c>
      <c r="BI210" s="99">
        <f t="shared" si="63"/>
        <v>0</v>
      </c>
      <c r="BJ210" s="17" t="s">
        <v>113</v>
      </c>
      <c r="BK210" s="99">
        <f t="shared" si="64"/>
        <v>0</v>
      </c>
      <c r="BL210" s="17" t="s">
        <v>124</v>
      </c>
      <c r="BM210" s="173" t="s">
        <v>1025</v>
      </c>
    </row>
    <row r="211" spans="2:65" s="1" customFormat="1" ht="48.95" customHeight="1">
      <c r="B211" s="34"/>
      <c r="C211" s="202" t="s">
        <v>122</v>
      </c>
      <c r="D211" s="202" t="s">
        <v>339</v>
      </c>
      <c r="E211" s="203" t="s">
        <v>1023</v>
      </c>
      <c r="F211" s="204" t="s">
        <v>1024</v>
      </c>
      <c r="G211" s="205" t="s">
        <v>408</v>
      </c>
      <c r="H211" s="206">
        <v>1</v>
      </c>
      <c r="I211" s="207"/>
      <c r="J211" s="208">
        <f t="shared" si="55"/>
        <v>0</v>
      </c>
      <c r="K211" s="209"/>
      <c r="L211" s="210"/>
      <c r="M211" s="211" t="s">
        <v>1</v>
      </c>
      <c r="N211" s="212" t="s">
        <v>43</v>
      </c>
      <c r="P211" s="171">
        <f t="shared" si="56"/>
        <v>0</v>
      </c>
      <c r="Q211" s="171">
        <v>0</v>
      </c>
      <c r="R211" s="171">
        <f t="shared" si="57"/>
        <v>0</v>
      </c>
      <c r="S211" s="171">
        <v>0</v>
      </c>
      <c r="T211" s="172">
        <f t="shared" si="58"/>
        <v>0</v>
      </c>
      <c r="AR211" s="173" t="s">
        <v>322</v>
      </c>
      <c r="AT211" s="173" t="s">
        <v>339</v>
      </c>
      <c r="AU211" s="173" t="s">
        <v>85</v>
      </c>
      <c r="AY211" s="17" t="s">
        <v>174</v>
      </c>
      <c r="BE211" s="99">
        <f t="shared" si="59"/>
        <v>0</v>
      </c>
      <c r="BF211" s="99">
        <f t="shared" si="60"/>
        <v>0</v>
      </c>
      <c r="BG211" s="99">
        <f t="shared" si="61"/>
        <v>0</v>
      </c>
      <c r="BH211" s="99">
        <f t="shared" si="62"/>
        <v>0</v>
      </c>
      <c r="BI211" s="99">
        <f t="shared" si="63"/>
        <v>0</v>
      </c>
      <c r="BJ211" s="17" t="s">
        <v>113</v>
      </c>
      <c r="BK211" s="99">
        <f t="shared" si="64"/>
        <v>0</v>
      </c>
      <c r="BL211" s="17" t="s">
        <v>124</v>
      </c>
      <c r="BM211" s="173" t="s">
        <v>1026</v>
      </c>
    </row>
    <row r="212" spans="2:65" s="1" customFormat="1" ht="48.95" customHeight="1">
      <c r="B212" s="34"/>
      <c r="C212" s="162" t="s">
        <v>672</v>
      </c>
      <c r="D212" s="162" t="s">
        <v>177</v>
      </c>
      <c r="E212" s="163" t="s">
        <v>1027</v>
      </c>
      <c r="F212" s="164" t="s">
        <v>1028</v>
      </c>
      <c r="G212" s="165" t="s">
        <v>408</v>
      </c>
      <c r="H212" s="166">
        <v>3</v>
      </c>
      <c r="I212" s="167"/>
      <c r="J212" s="168">
        <f t="shared" si="55"/>
        <v>0</v>
      </c>
      <c r="K212" s="169"/>
      <c r="L212" s="34"/>
      <c r="M212" s="170" t="s">
        <v>1</v>
      </c>
      <c r="N212" s="136" t="s">
        <v>43</v>
      </c>
      <c r="P212" s="171">
        <f t="shared" si="56"/>
        <v>0</v>
      </c>
      <c r="Q212" s="171">
        <v>0</v>
      </c>
      <c r="R212" s="171">
        <f t="shared" si="57"/>
        <v>0</v>
      </c>
      <c r="S212" s="171">
        <v>0</v>
      </c>
      <c r="T212" s="172">
        <f t="shared" si="58"/>
        <v>0</v>
      </c>
      <c r="AR212" s="173" t="s">
        <v>124</v>
      </c>
      <c r="AT212" s="173" t="s">
        <v>177</v>
      </c>
      <c r="AU212" s="173" t="s">
        <v>85</v>
      </c>
      <c r="AY212" s="17" t="s">
        <v>174</v>
      </c>
      <c r="BE212" s="99">
        <f t="shared" si="59"/>
        <v>0</v>
      </c>
      <c r="BF212" s="99">
        <f t="shared" si="60"/>
        <v>0</v>
      </c>
      <c r="BG212" s="99">
        <f t="shared" si="61"/>
        <v>0</v>
      </c>
      <c r="BH212" s="99">
        <f t="shared" si="62"/>
        <v>0</v>
      </c>
      <c r="BI212" s="99">
        <f t="shared" si="63"/>
        <v>0</v>
      </c>
      <c r="BJ212" s="17" t="s">
        <v>113</v>
      </c>
      <c r="BK212" s="99">
        <f t="shared" si="64"/>
        <v>0</v>
      </c>
      <c r="BL212" s="17" t="s">
        <v>124</v>
      </c>
      <c r="BM212" s="173" t="s">
        <v>1029</v>
      </c>
    </row>
    <row r="213" spans="2:65" s="1" customFormat="1" ht="48.95" customHeight="1">
      <c r="B213" s="34"/>
      <c r="C213" s="202" t="s">
        <v>676</v>
      </c>
      <c r="D213" s="202" t="s">
        <v>339</v>
      </c>
      <c r="E213" s="203" t="s">
        <v>1027</v>
      </c>
      <c r="F213" s="204" t="s">
        <v>1028</v>
      </c>
      <c r="G213" s="205" t="s">
        <v>408</v>
      </c>
      <c r="H213" s="206">
        <v>3</v>
      </c>
      <c r="I213" s="207"/>
      <c r="J213" s="208">
        <f t="shared" si="55"/>
        <v>0</v>
      </c>
      <c r="K213" s="209"/>
      <c r="L213" s="210"/>
      <c r="M213" s="211" t="s">
        <v>1</v>
      </c>
      <c r="N213" s="212" t="s">
        <v>43</v>
      </c>
      <c r="P213" s="171">
        <f t="shared" si="56"/>
        <v>0</v>
      </c>
      <c r="Q213" s="171">
        <v>0</v>
      </c>
      <c r="R213" s="171">
        <f t="shared" si="57"/>
        <v>0</v>
      </c>
      <c r="S213" s="171">
        <v>0</v>
      </c>
      <c r="T213" s="172">
        <f t="shared" si="58"/>
        <v>0</v>
      </c>
      <c r="AR213" s="173" t="s">
        <v>322</v>
      </c>
      <c r="AT213" s="173" t="s">
        <v>339</v>
      </c>
      <c r="AU213" s="173" t="s">
        <v>85</v>
      </c>
      <c r="AY213" s="17" t="s">
        <v>174</v>
      </c>
      <c r="BE213" s="99">
        <f t="shared" si="59"/>
        <v>0</v>
      </c>
      <c r="BF213" s="99">
        <f t="shared" si="60"/>
        <v>0</v>
      </c>
      <c r="BG213" s="99">
        <f t="shared" si="61"/>
        <v>0</v>
      </c>
      <c r="BH213" s="99">
        <f t="shared" si="62"/>
        <v>0</v>
      </c>
      <c r="BI213" s="99">
        <f t="shared" si="63"/>
        <v>0</v>
      </c>
      <c r="BJ213" s="17" t="s">
        <v>113</v>
      </c>
      <c r="BK213" s="99">
        <f t="shared" si="64"/>
        <v>0</v>
      </c>
      <c r="BL213" s="17" t="s">
        <v>124</v>
      </c>
      <c r="BM213" s="173" t="s">
        <v>1030</v>
      </c>
    </row>
    <row r="214" spans="2:65" s="1" customFormat="1" ht="16.5" customHeight="1">
      <c r="B214" s="34"/>
      <c r="C214" s="162" t="s">
        <v>680</v>
      </c>
      <c r="D214" s="162" t="s">
        <v>177</v>
      </c>
      <c r="E214" s="163" t="s">
        <v>1031</v>
      </c>
      <c r="F214" s="164" t="s">
        <v>1032</v>
      </c>
      <c r="G214" s="165" t="s">
        <v>944</v>
      </c>
      <c r="H214" s="166">
        <v>58</v>
      </c>
      <c r="I214" s="167"/>
      <c r="J214" s="168">
        <f t="shared" si="55"/>
        <v>0</v>
      </c>
      <c r="K214" s="169"/>
      <c r="L214" s="34"/>
      <c r="M214" s="170" t="s">
        <v>1</v>
      </c>
      <c r="N214" s="136" t="s">
        <v>43</v>
      </c>
      <c r="P214" s="171">
        <f t="shared" si="56"/>
        <v>0</v>
      </c>
      <c r="Q214" s="171">
        <v>0</v>
      </c>
      <c r="R214" s="171">
        <f t="shared" si="57"/>
        <v>0</v>
      </c>
      <c r="S214" s="171">
        <v>0</v>
      </c>
      <c r="T214" s="172">
        <f t="shared" si="58"/>
        <v>0</v>
      </c>
      <c r="AR214" s="173" t="s">
        <v>124</v>
      </c>
      <c r="AT214" s="173" t="s">
        <v>177</v>
      </c>
      <c r="AU214" s="173" t="s">
        <v>85</v>
      </c>
      <c r="AY214" s="17" t="s">
        <v>174</v>
      </c>
      <c r="BE214" s="99">
        <f t="shared" si="59"/>
        <v>0</v>
      </c>
      <c r="BF214" s="99">
        <f t="shared" si="60"/>
        <v>0</v>
      </c>
      <c r="BG214" s="99">
        <f t="shared" si="61"/>
        <v>0</v>
      </c>
      <c r="BH214" s="99">
        <f t="shared" si="62"/>
        <v>0</v>
      </c>
      <c r="BI214" s="99">
        <f t="shared" si="63"/>
        <v>0</v>
      </c>
      <c r="BJ214" s="17" t="s">
        <v>113</v>
      </c>
      <c r="BK214" s="99">
        <f t="shared" si="64"/>
        <v>0</v>
      </c>
      <c r="BL214" s="17" t="s">
        <v>124</v>
      </c>
      <c r="BM214" s="173" t="s">
        <v>1033</v>
      </c>
    </row>
    <row r="215" spans="2:65" s="1" customFormat="1" ht="16.5" customHeight="1">
      <c r="B215" s="34"/>
      <c r="C215" s="202" t="s">
        <v>684</v>
      </c>
      <c r="D215" s="202" t="s">
        <v>339</v>
      </c>
      <c r="E215" s="203" t="s">
        <v>1031</v>
      </c>
      <c r="F215" s="204" t="s">
        <v>1032</v>
      </c>
      <c r="G215" s="205" t="s">
        <v>944</v>
      </c>
      <c r="H215" s="206">
        <v>58</v>
      </c>
      <c r="I215" s="207"/>
      <c r="J215" s="208">
        <f t="shared" si="55"/>
        <v>0</v>
      </c>
      <c r="K215" s="209"/>
      <c r="L215" s="210"/>
      <c r="M215" s="211" t="s">
        <v>1</v>
      </c>
      <c r="N215" s="212" t="s">
        <v>43</v>
      </c>
      <c r="P215" s="171">
        <f t="shared" si="56"/>
        <v>0</v>
      </c>
      <c r="Q215" s="171">
        <v>0</v>
      </c>
      <c r="R215" s="171">
        <f t="shared" si="57"/>
        <v>0</v>
      </c>
      <c r="S215" s="171">
        <v>0</v>
      </c>
      <c r="T215" s="172">
        <f t="shared" si="58"/>
        <v>0</v>
      </c>
      <c r="AR215" s="173" t="s">
        <v>322</v>
      </c>
      <c r="AT215" s="173" t="s">
        <v>339</v>
      </c>
      <c r="AU215" s="173" t="s">
        <v>85</v>
      </c>
      <c r="AY215" s="17" t="s">
        <v>174</v>
      </c>
      <c r="BE215" s="99">
        <f t="shared" si="59"/>
        <v>0</v>
      </c>
      <c r="BF215" s="99">
        <f t="shared" si="60"/>
        <v>0</v>
      </c>
      <c r="BG215" s="99">
        <f t="shared" si="61"/>
        <v>0</v>
      </c>
      <c r="BH215" s="99">
        <f t="shared" si="62"/>
        <v>0</v>
      </c>
      <c r="BI215" s="99">
        <f t="shared" si="63"/>
        <v>0</v>
      </c>
      <c r="BJ215" s="17" t="s">
        <v>113</v>
      </c>
      <c r="BK215" s="99">
        <f t="shared" si="64"/>
        <v>0</v>
      </c>
      <c r="BL215" s="17" t="s">
        <v>124</v>
      </c>
      <c r="BM215" s="173" t="s">
        <v>1034</v>
      </c>
    </row>
    <row r="216" spans="2:65" s="1" customFormat="1" ht="16.5" customHeight="1">
      <c r="B216" s="34"/>
      <c r="C216" s="202" t="s">
        <v>688</v>
      </c>
      <c r="D216" s="202" t="s">
        <v>339</v>
      </c>
      <c r="E216" s="203" t="s">
        <v>1035</v>
      </c>
      <c r="F216" s="204" t="s">
        <v>985</v>
      </c>
      <c r="G216" s="205" t="s">
        <v>408</v>
      </c>
      <c r="H216" s="206">
        <v>4</v>
      </c>
      <c r="I216" s="207"/>
      <c r="J216" s="208">
        <f t="shared" si="55"/>
        <v>0</v>
      </c>
      <c r="K216" s="209"/>
      <c r="L216" s="210"/>
      <c r="M216" s="211" t="s">
        <v>1</v>
      </c>
      <c r="N216" s="212" t="s">
        <v>43</v>
      </c>
      <c r="P216" s="171">
        <f t="shared" si="56"/>
        <v>0</v>
      </c>
      <c r="Q216" s="171">
        <v>0</v>
      </c>
      <c r="R216" s="171">
        <f t="shared" si="57"/>
        <v>0</v>
      </c>
      <c r="S216" s="171">
        <v>0</v>
      </c>
      <c r="T216" s="172">
        <f t="shared" si="58"/>
        <v>0</v>
      </c>
      <c r="AR216" s="173" t="s">
        <v>322</v>
      </c>
      <c r="AT216" s="173" t="s">
        <v>339</v>
      </c>
      <c r="AU216" s="173" t="s">
        <v>85</v>
      </c>
      <c r="AY216" s="17" t="s">
        <v>174</v>
      </c>
      <c r="BE216" s="99">
        <f t="shared" si="59"/>
        <v>0</v>
      </c>
      <c r="BF216" s="99">
        <f t="shared" si="60"/>
        <v>0</v>
      </c>
      <c r="BG216" s="99">
        <f t="shared" si="61"/>
        <v>0</v>
      </c>
      <c r="BH216" s="99">
        <f t="shared" si="62"/>
        <v>0</v>
      </c>
      <c r="BI216" s="99">
        <f t="shared" si="63"/>
        <v>0</v>
      </c>
      <c r="BJ216" s="17" t="s">
        <v>113</v>
      </c>
      <c r="BK216" s="99">
        <f t="shared" si="64"/>
        <v>0</v>
      </c>
      <c r="BL216" s="17" t="s">
        <v>124</v>
      </c>
      <c r="BM216" s="173" t="s">
        <v>1036</v>
      </c>
    </row>
    <row r="217" spans="2:65" s="1" customFormat="1" ht="16.5" customHeight="1">
      <c r="B217" s="34"/>
      <c r="C217" s="162" t="s">
        <v>692</v>
      </c>
      <c r="D217" s="162" t="s">
        <v>177</v>
      </c>
      <c r="E217" s="163" t="s">
        <v>1037</v>
      </c>
      <c r="F217" s="164" t="s">
        <v>987</v>
      </c>
      <c r="G217" s="165" t="s">
        <v>944</v>
      </c>
      <c r="H217" s="166">
        <v>60</v>
      </c>
      <c r="I217" s="167"/>
      <c r="J217" s="168">
        <f t="shared" si="55"/>
        <v>0</v>
      </c>
      <c r="K217" s="169"/>
      <c r="L217" s="34"/>
      <c r="M217" s="170" t="s">
        <v>1</v>
      </c>
      <c r="N217" s="136" t="s">
        <v>43</v>
      </c>
      <c r="P217" s="171">
        <f t="shared" si="56"/>
        <v>0</v>
      </c>
      <c r="Q217" s="171">
        <v>0</v>
      </c>
      <c r="R217" s="171">
        <f t="shared" si="57"/>
        <v>0</v>
      </c>
      <c r="S217" s="171">
        <v>0</v>
      </c>
      <c r="T217" s="172">
        <f t="shared" si="58"/>
        <v>0</v>
      </c>
      <c r="AR217" s="173" t="s">
        <v>124</v>
      </c>
      <c r="AT217" s="173" t="s">
        <v>177</v>
      </c>
      <c r="AU217" s="173" t="s">
        <v>85</v>
      </c>
      <c r="AY217" s="17" t="s">
        <v>174</v>
      </c>
      <c r="BE217" s="99">
        <f t="shared" si="59"/>
        <v>0</v>
      </c>
      <c r="BF217" s="99">
        <f t="shared" si="60"/>
        <v>0</v>
      </c>
      <c r="BG217" s="99">
        <f t="shared" si="61"/>
        <v>0</v>
      </c>
      <c r="BH217" s="99">
        <f t="shared" si="62"/>
        <v>0</v>
      </c>
      <c r="BI217" s="99">
        <f t="shared" si="63"/>
        <v>0</v>
      </c>
      <c r="BJ217" s="17" t="s">
        <v>113</v>
      </c>
      <c r="BK217" s="99">
        <f t="shared" si="64"/>
        <v>0</v>
      </c>
      <c r="BL217" s="17" t="s">
        <v>124</v>
      </c>
      <c r="BM217" s="173" t="s">
        <v>1038</v>
      </c>
    </row>
    <row r="218" spans="2:65" s="1" customFormat="1" ht="16.5" customHeight="1">
      <c r="B218" s="34"/>
      <c r="C218" s="202" t="s">
        <v>696</v>
      </c>
      <c r="D218" s="202" t="s">
        <v>339</v>
      </c>
      <c r="E218" s="203" t="s">
        <v>1037</v>
      </c>
      <c r="F218" s="204" t="s">
        <v>987</v>
      </c>
      <c r="G218" s="205" t="s">
        <v>944</v>
      </c>
      <c r="H218" s="206">
        <v>60</v>
      </c>
      <c r="I218" s="207"/>
      <c r="J218" s="208">
        <f t="shared" si="55"/>
        <v>0</v>
      </c>
      <c r="K218" s="209"/>
      <c r="L218" s="210"/>
      <c r="M218" s="211" t="s">
        <v>1</v>
      </c>
      <c r="N218" s="212" t="s">
        <v>43</v>
      </c>
      <c r="P218" s="171">
        <f t="shared" si="56"/>
        <v>0</v>
      </c>
      <c r="Q218" s="171">
        <v>0</v>
      </c>
      <c r="R218" s="171">
        <f t="shared" si="57"/>
        <v>0</v>
      </c>
      <c r="S218" s="171">
        <v>0</v>
      </c>
      <c r="T218" s="172">
        <f t="shared" si="58"/>
        <v>0</v>
      </c>
      <c r="AR218" s="173" t="s">
        <v>322</v>
      </c>
      <c r="AT218" s="173" t="s">
        <v>339</v>
      </c>
      <c r="AU218" s="173" t="s">
        <v>85</v>
      </c>
      <c r="AY218" s="17" t="s">
        <v>174</v>
      </c>
      <c r="BE218" s="99">
        <f t="shared" si="59"/>
        <v>0</v>
      </c>
      <c r="BF218" s="99">
        <f t="shared" si="60"/>
        <v>0</v>
      </c>
      <c r="BG218" s="99">
        <f t="shared" si="61"/>
        <v>0</v>
      </c>
      <c r="BH218" s="99">
        <f t="shared" si="62"/>
        <v>0</v>
      </c>
      <c r="BI218" s="99">
        <f t="shared" si="63"/>
        <v>0</v>
      </c>
      <c r="BJ218" s="17" t="s">
        <v>113</v>
      </c>
      <c r="BK218" s="99">
        <f t="shared" si="64"/>
        <v>0</v>
      </c>
      <c r="BL218" s="17" t="s">
        <v>124</v>
      </c>
      <c r="BM218" s="173" t="s">
        <v>1039</v>
      </c>
    </row>
    <row r="219" spans="2:65" s="1" customFormat="1" ht="16.5" customHeight="1">
      <c r="B219" s="34"/>
      <c r="C219" s="162" t="s">
        <v>700</v>
      </c>
      <c r="D219" s="162" t="s">
        <v>177</v>
      </c>
      <c r="E219" s="163" t="s">
        <v>1040</v>
      </c>
      <c r="F219" s="164" t="s">
        <v>967</v>
      </c>
      <c r="G219" s="165" t="s">
        <v>944</v>
      </c>
      <c r="H219" s="166">
        <v>26</v>
      </c>
      <c r="I219" s="167"/>
      <c r="J219" s="168">
        <f t="shared" si="55"/>
        <v>0</v>
      </c>
      <c r="K219" s="169"/>
      <c r="L219" s="34"/>
      <c r="M219" s="170" t="s">
        <v>1</v>
      </c>
      <c r="N219" s="136" t="s">
        <v>43</v>
      </c>
      <c r="P219" s="171">
        <f t="shared" si="56"/>
        <v>0</v>
      </c>
      <c r="Q219" s="171">
        <v>0</v>
      </c>
      <c r="R219" s="171">
        <f t="shared" si="57"/>
        <v>0</v>
      </c>
      <c r="S219" s="171">
        <v>0</v>
      </c>
      <c r="T219" s="172">
        <f t="shared" si="58"/>
        <v>0</v>
      </c>
      <c r="AR219" s="173" t="s">
        <v>124</v>
      </c>
      <c r="AT219" s="173" t="s">
        <v>177</v>
      </c>
      <c r="AU219" s="173" t="s">
        <v>85</v>
      </c>
      <c r="AY219" s="17" t="s">
        <v>174</v>
      </c>
      <c r="BE219" s="99">
        <f t="shared" si="59"/>
        <v>0</v>
      </c>
      <c r="BF219" s="99">
        <f t="shared" si="60"/>
        <v>0</v>
      </c>
      <c r="BG219" s="99">
        <f t="shared" si="61"/>
        <v>0</v>
      </c>
      <c r="BH219" s="99">
        <f t="shared" si="62"/>
        <v>0</v>
      </c>
      <c r="BI219" s="99">
        <f t="shared" si="63"/>
        <v>0</v>
      </c>
      <c r="BJ219" s="17" t="s">
        <v>113</v>
      </c>
      <c r="BK219" s="99">
        <f t="shared" si="64"/>
        <v>0</v>
      </c>
      <c r="BL219" s="17" t="s">
        <v>124</v>
      </c>
      <c r="BM219" s="173" t="s">
        <v>1041</v>
      </c>
    </row>
    <row r="220" spans="2:65" s="1" customFormat="1" ht="16.5" customHeight="1">
      <c r="B220" s="34"/>
      <c r="C220" s="202" t="s">
        <v>705</v>
      </c>
      <c r="D220" s="202" t="s">
        <v>339</v>
      </c>
      <c r="E220" s="203" t="s">
        <v>1040</v>
      </c>
      <c r="F220" s="204" t="s">
        <v>967</v>
      </c>
      <c r="G220" s="205" t="s">
        <v>944</v>
      </c>
      <c r="H220" s="206">
        <v>26</v>
      </c>
      <c r="I220" s="207"/>
      <c r="J220" s="208">
        <f t="shared" si="55"/>
        <v>0</v>
      </c>
      <c r="K220" s="209"/>
      <c r="L220" s="210"/>
      <c r="M220" s="211" t="s">
        <v>1</v>
      </c>
      <c r="N220" s="212" t="s">
        <v>43</v>
      </c>
      <c r="P220" s="171">
        <f t="shared" si="56"/>
        <v>0</v>
      </c>
      <c r="Q220" s="171">
        <v>0</v>
      </c>
      <c r="R220" s="171">
        <f t="shared" si="57"/>
        <v>0</v>
      </c>
      <c r="S220" s="171">
        <v>0</v>
      </c>
      <c r="T220" s="172">
        <f t="shared" si="58"/>
        <v>0</v>
      </c>
      <c r="AR220" s="173" t="s">
        <v>322</v>
      </c>
      <c r="AT220" s="173" t="s">
        <v>339</v>
      </c>
      <c r="AU220" s="173" t="s">
        <v>85</v>
      </c>
      <c r="AY220" s="17" t="s">
        <v>174</v>
      </c>
      <c r="BE220" s="99">
        <f t="shared" si="59"/>
        <v>0</v>
      </c>
      <c r="BF220" s="99">
        <f t="shared" si="60"/>
        <v>0</v>
      </c>
      <c r="BG220" s="99">
        <f t="shared" si="61"/>
        <v>0</v>
      </c>
      <c r="BH220" s="99">
        <f t="shared" si="62"/>
        <v>0</v>
      </c>
      <c r="BI220" s="99">
        <f t="shared" si="63"/>
        <v>0</v>
      </c>
      <c r="BJ220" s="17" t="s">
        <v>113</v>
      </c>
      <c r="BK220" s="99">
        <f t="shared" si="64"/>
        <v>0</v>
      </c>
      <c r="BL220" s="17" t="s">
        <v>124</v>
      </c>
      <c r="BM220" s="173" t="s">
        <v>1042</v>
      </c>
    </row>
    <row r="221" spans="2:65" s="1" customFormat="1" ht="37.700000000000003" customHeight="1">
      <c r="B221" s="34"/>
      <c r="C221" s="162" t="s">
        <v>710</v>
      </c>
      <c r="D221" s="162" t="s">
        <v>177</v>
      </c>
      <c r="E221" s="163" t="s">
        <v>1043</v>
      </c>
      <c r="F221" s="164" t="s">
        <v>969</v>
      </c>
      <c r="G221" s="165" t="s">
        <v>408</v>
      </c>
      <c r="H221" s="166">
        <v>4</v>
      </c>
      <c r="I221" s="167"/>
      <c r="J221" s="168">
        <f t="shared" si="55"/>
        <v>0</v>
      </c>
      <c r="K221" s="169"/>
      <c r="L221" s="34"/>
      <c r="M221" s="170" t="s">
        <v>1</v>
      </c>
      <c r="N221" s="136" t="s">
        <v>43</v>
      </c>
      <c r="P221" s="171">
        <f t="shared" si="56"/>
        <v>0</v>
      </c>
      <c r="Q221" s="171">
        <v>0</v>
      </c>
      <c r="R221" s="171">
        <f t="shared" si="57"/>
        <v>0</v>
      </c>
      <c r="S221" s="171">
        <v>0</v>
      </c>
      <c r="T221" s="172">
        <f t="shared" si="58"/>
        <v>0</v>
      </c>
      <c r="AR221" s="173" t="s">
        <v>124</v>
      </c>
      <c r="AT221" s="173" t="s">
        <v>177</v>
      </c>
      <c r="AU221" s="173" t="s">
        <v>85</v>
      </c>
      <c r="AY221" s="17" t="s">
        <v>174</v>
      </c>
      <c r="BE221" s="99">
        <f t="shared" si="59"/>
        <v>0</v>
      </c>
      <c r="BF221" s="99">
        <f t="shared" si="60"/>
        <v>0</v>
      </c>
      <c r="BG221" s="99">
        <f t="shared" si="61"/>
        <v>0</v>
      </c>
      <c r="BH221" s="99">
        <f t="shared" si="62"/>
        <v>0</v>
      </c>
      <c r="BI221" s="99">
        <f t="shared" si="63"/>
        <v>0</v>
      </c>
      <c r="BJ221" s="17" t="s">
        <v>113</v>
      </c>
      <c r="BK221" s="99">
        <f t="shared" si="64"/>
        <v>0</v>
      </c>
      <c r="BL221" s="17" t="s">
        <v>124</v>
      </c>
      <c r="BM221" s="173" t="s">
        <v>1044</v>
      </c>
    </row>
    <row r="222" spans="2:65" s="1" customFormat="1" ht="37.700000000000003" customHeight="1">
      <c r="B222" s="34"/>
      <c r="C222" s="202" t="s">
        <v>715</v>
      </c>
      <c r="D222" s="202" t="s">
        <v>339</v>
      </c>
      <c r="E222" s="203" t="s">
        <v>1043</v>
      </c>
      <c r="F222" s="204" t="s">
        <v>969</v>
      </c>
      <c r="G222" s="205" t="s">
        <v>408</v>
      </c>
      <c r="H222" s="206">
        <v>4</v>
      </c>
      <c r="I222" s="207"/>
      <c r="J222" s="208">
        <f t="shared" si="55"/>
        <v>0</v>
      </c>
      <c r="K222" s="209"/>
      <c r="L222" s="210"/>
      <c r="M222" s="211" t="s">
        <v>1</v>
      </c>
      <c r="N222" s="212" t="s">
        <v>43</v>
      </c>
      <c r="P222" s="171">
        <f t="shared" si="56"/>
        <v>0</v>
      </c>
      <c r="Q222" s="171">
        <v>0</v>
      </c>
      <c r="R222" s="171">
        <f t="shared" si="57"/>
        <v>0</v>
      </c>
      <c r="S222" s="171">
        <v>0</v>
      </c>
      <c r="T222" s="172">
        <f t="shared" si="58"/>
        <v>0</v>
      </c>
      <c r="AR222" s="173" t="s">
        <v>322</v>
      </c>
      <c r="AT222" s="173" t="s">
        <v>339</v>
      </c>
      <c r="AU222" s="173" t="s">
        <v>85</v>
      </c>
      <c r="AY222" s="17" t="s">
        <v>174</v>
      </c>
      <c r="BE222" s="99">
        <f t="shared" si="59"/>
        <v>0</v>
      </c>
      <c r="BF222" s="99">
        <f t="shared" si="60"/>
        <v>0</v>
      </c>
      <c r="BG222" s="99">
        <f t="shared" si="61"/>
        <v>0</v>
      </c>
      <c r="BH222" s="99">
        <f t="shared" si="62"/>
        <v>0</v>
      </c>
      <c r="BI222" s="99">
        <f t="shared" si="63"/>
        <v>0</v>
      </c>
      <c r="BJ222" s="17" t="s">
        <v>113</v>
      </c>
      <c r="BK222" s="99">
        <f t="shared" si="64"/>
        <v>0</v>
      </c>
      <c r="BL222" s="17" t="s">
        <v>124</v>
      </c>
      <c r="BM222" s="173" t="s">
        <v>1045</v>
      </c>
    </row>
    <row r="223" spans="2:65" s="1" customFormat="1" ht="16.5" customHeight="1">
      <c r="B223" s="34"/>
      <c r="C223" s="162" t="s">
        <v>719</v>
      </c>
      <c r="D223" s="162" t="s">
        <v>177</v>
      </c>
      <c r="E223" s="163" t="s">
        <v>1046</v>
      </c>
      <c r="F223" s="164" t="s">
        <v>991</v>
      </c>
      <c r="G223" s="165" t="s">
        <v>944</v>
      </c>
      <c r="H223" s="166">
        <v>120</v>
      </c>
      <c r="I223" s="167"/>
      <c r="J223" s="168">
        <f t="shared" si="55"/>
        <v>0</v>
      </c>
      <c r="K223" s="169"/>
      <c r="L223" s="34"/>
      <c r="M223" s="170" t="s">
        <v>1</v>
      </c>
      <c r="N223" s="136" t="s">
        <v>43</v>
      </c>
      <c r="P223" s="171">
        <f t="shared" si="56"/>
        <v>0</v>
      </c>
      <c r="Q223" s="171">
        <v>0</v>
      </c>
      <c r="R223" s="171">
        <f t="shared" si="57"/>
        <v>0</v>
      </c>
      <c r="S223" s="171">
        <v>0</v>
      </c>
      <c r="T223" s="172">
        <f t="shared" si="58"/>
        <v>0</v>
      </c>
      <c r="AR223" s="173" t="s">
        <v>124</v>
      </c>
      <c r="AT223" s="173" t="s">
        <v>177</v>
      </c>
      <c r="AU223" s="173" t="s">
        <v>85</v>
      </c>
      <c r="AY223" s="17" t="s">
        <v>174</v>
      </c>
      <c r="BE223" s="99">
        <f t="shared" si="59"/>
        <v>0</v>
      </c>
      <c r="BF223" s="99">
        <f t="shared" si="60"/>
        <v>0</v>
      </c>
      <c r="BG223" s="99">
        <f t="shared" si="61"/>
        <v>0</v>
      </c>
      <c r="BH223" s="99">
        <f t="shared" si="62"/>
        <v>0</v>
      </c>
      <c r="BI223" s="99">
        <f t="shared" si="63"/>
        <v>0</v>
      </c>
      <c r="BJ223" s="17" t="s">
        <v>113</v>
      </c>
      <c r="BK223" s="99">
        <f t="shared" si="64"/>
        <v>0</v>
      </c>
      <c r="BL223" s="17" t="s">
        <v>124</v>
      </c>
      <c r="BM223" s="173" t="s">
        <v>1047</v>
      </c>
    </row>
    <row r="224" spans="2:65" s="1" customFormat="1" ht="16.5" customHeight="1">
      <c r="B224" s="34"/>
      <c r="C224" s="202" t="s">
        <v>724</v>
      </c>
      <c r="D224" s="202" t="s">
        <v>339</v>
      </c>
      <c r="E224" s="203" t="s">
        <v>1046</v>
      </c>
      <c r="F224" s="204" t="s">
        <v>991</v>
      </c>
      <c r="G224" s="205" t="s">
        <v>944</v>
      </c>
      <c r="H224" s="206">
        <v>120</v>
      </c>
      <c r="I224" s="207"/>
      <c r="J224" s="208">
        <f t="shared" si="55"/>
        <v>0</v>
      </c>
      <c r="K224" s="209"/>
      <c r="L224" s="210"/>
      <c r="M224" s="211" t="s">
        <v>1</v>
      </c>
      <c r="N224" s="212" t="s">
        <v>43</v>
      </c>
      <c r="P224" s="171">
        <f t="shared" si="56"/>
        <v>0</v>
      </c>
      <c r="Q224" s="171">
        <v>0</v>
      </c>
      <c r="R224" s="171">
        <f t="shared" si="57"/>
        <v>0</v>
      </c>
      <c r="S224" s="171">
        <v>0</v>
      </c>
      <c r="T224" s="172">
        <f t="shared" si="58"/>
        <v>0</v>
      </c>
      <c r="AR224" s="173" t="s">
        <v>322</v>
      </c>
      <c r="AT224" s="173" t="s">
        <v>339</v>
      </c>
      <c r="AU224" s="173" t="s">
        <v>85</v>
      </c>
      <c r="AY224" s="17" t="s">
        <v>174</v>
      </c>
      <c r="BE224" s="99">
        <f t="shared" si="59"/>
        <v>0</v>
      </c>
      <c r="BF224" s="99">
        <f t="shared" si="60"/>
        <v>0</v>
      </c>
      <c r="BG224" s="99">
        <f t="shared" si="61"/>
        <v>0</v>
      </c>
      <c r="BH224" s="99">
        <f t="shared" si="62"/>
        <v>0</v>
      </c>
      <c r="BI224" s="99">
        <f t="shared" si="63"/>
        <v>0</v>
      </c>
      <c r="BJ224" s="17" t="s">
        <v>113</v>
      </c>
      <c r="BK224" s="99">
        <f t="shared" si="64"/>
        <v>0</v>
      </c>
      <c r="BL224" s="17" t="s">
        <v>124</v>
      </c>
      <c r="BM224" s="173" t="s">
        <v>1048</v>
      </c>
    </row>
    <row r="225" spans="2:65" s="1" customFormat="1" ht="24.2" customHeight="1">
      <c r="B225" s="34"/>
      <c r="C225" s="162" t="s">
        <v>728</v>
      </c>
      <c r="D225" s="162" t="s">
        <v>177</v>
      </c>
      <c r="E225" s="163" t="s">
        <v>1049</v>
      </c>
      <c r="F225" s="164" t="s">
        <v>1050</v>
      </c>
      <c r="G225" s="165" t="s">
        <v>408</v>
      </c>
      <c r="H225" s="166">
        <v>1</v>
      </c>
      <c r="I225" s="167"/>
      <c r="J225" s="168">
        <f t="shared" si="55"/>
        <v>0</v>
      </c>
      <c r="K225" s="169"/>
      <c r="L225" s="34"/>
      <c r="M225" s="170" t="s">
        <v>1</v>
      </c>
      <c r="N225" s="136" t="s">
        <v>43</v>
      </c>
      <c r="P225" s="171">
        <f t="shared" si="56"/>
        <v>0</v>
      </c>
      <c r="Q225" s="171">
        <v>0</v>
      </c>
      <c r="R225" s="171">
        <f t="shared" si="57"/>
        <v>0</v>
      </c>
      <c r="S225" s="171">
        <v>0</v>
      </c>
      <c r="T225" s="172">
        <f t="shared" si="58"/>
        <v>0</v>
      </c>
      <c r="AR225" s="173" t="s">
        <v>124</v>
      </c>
      <c r="AT225" s="173" t="s">
        <v>177</v>
      </c>
      <c r="AU225" s="173" t="s">
        <v>85</v>
      </c>
      <c r="AY225" s="17" t="s">
        <v>174</v>
      </c>
      <c r="BE225" s="99">
        <f t="shared" si="59"/>
        <v>0</v>
      </c>
      <c r="BF225" s="99">
        <f t="shared" si="60"/>
        <v>0</v>
      </c>
      <c r="BG225" s="99">
        <f t="shared" si="61"/>
        <v>0</v>
      </c>
      <c r="BH225" s="99">
        <f t="shared" si="62"/>
        <v>0</v>
      </c>
      <c r="BI225" s="99">
        <f t="shared" si="63"/>
        <v>0</v>
      </c>
      <c r="BJ225" s="17" t="s">
        <v>113</v>
      </c>
      <c r="BK225" s="99">
        <f t="shared" si="64"/>
        <v>0</v>
      </c>
      <c r="BL225" s="17" t="s">
        <v>124</v>
      </c>
      <c r="BM225" s="173" t="s">
        <v>1051</v>
      </c>
    </row>
    <row r="226" spans="2:65" s="1" customFormat="1" ht="24.2" customHeight="1">
      <c r="B226" s="34"/>
      <c r="C226" s="202" t="s">
        <v>732</v>
      </c>
      <c r="D226" s="202" t="s">
        <v>339</v>
      </c>
      <c r="E226" s="203" t="s">
        <v>1049</v>
      </c>
      <c r="F226" s="204" t="s">
        <v>1050</v>
      </c>
      <c r="G226" s="205" t="s">
        <v>408</v>
      </c>
      <c r="H226" s="206">
        <v>1</v>
      </c>
      <c r="I226" s="207"/>
      <c r="J226" s="208">
        <f t="shared" si="55"/>
        <v>0</v>
      </c>
      <c r="K226" s="209"/>
      <c r="L226" s="210"/>
      <c r="M226" s="211" t="s">
        <v>1</v>
      </c>
      <c r="N226" s="212" t="s">
        <v>43</v>
      </c>
      <c r="P226" s="171">
        <f t="shared" si="56"/>
        <v>0</v>
      </c>
      <c r="Q226" s="171">
        <v>0</v>
      </c>
      <c r="R226" s="171">
        <f t="shared" si="57"/>
        <v>0</v>
      </c>
      <c r="S226" s="171">
        <v>0</v>
      </c>
      <c r="T226" s="172">
        <f t="shared" si="58"/>
        <v>0</v>
      </c>
      <c r="AR226" s="173" t="s">
        <v>322</v>
      </c>
      <c r="AT226" s="173" t="s">
        <v>339</v>
      </c>
      <c r="AU226" s="173" t="s">
        <v>85</v>
      </c>
      <c r="AY226" s="17" t="s">
        <v>174</v>
      </c>
      <c r="BE226" s="99">
        <f t="shared" si="59"/>
        <v>0</v>
      </c>
      <c r="BF226" s="99">
        <f t="shared" si="60"/>
        <v>0</v>
      </c>
      <c r="BG226" s="99">
        <f t="shared" si="61"/>
        <v>0</v>
      </c>
      <c r="BH226" s="99">
        <f t="shared" si="62"/>
        <v>0</v>
      </c>
      <c r="BI226" s="99">
        <f t="shared" si="63"/>
        <v>0</v>
      </c>
      <c r="BJ226" s="17" t="s">
        <v>113</v>
      </c>
      <c r="BK226" s="99">
        <f t="shared" si="64"/>
        <v>0</v>
      </c>
      <c r="BL226" s="17" t="s">
        <v>124</v>
      </c>
      <c r="BM226" s="173" t="s">
        <v>1052</v>
      </c>
    </row>
    <row r="227" spans="2:65" s="11" customFormat="1" ht="25.9" customHeight="1">
      <c r="B227" s="151"/>
      <c r="D227" s="152" t="s">
        <v>76</v>
      </c>
      <c r="E227" s="153" t="s">
        <v>1053</v>
      </c>
      <c r="F227" s="153" t="s">
        <v>1054</v>
      </c>
      <c r="I227" s="154"/>
      <c r="J227" s="134">
        <f>BK227</f>
        <v>0</v>
      </c>
      <c r="L227" s="151"/>
      <c r="M227" s="155"/>
      <c r="P227" s="156">
        <f>SUM(P228:P245)</f>
        <v>0</v>
      </c>
      <c r="R227" s="156">
        <f>SUM(R228:R245)</f>
        <v>0</v>
      </c>
      <c r="T227" s="157">
        <f>SUM(T228:T245)</f>
        <v>0</v>
      </c>
      <c r="AR227" s="152" t="s">
        <v>85</v>
      </c>
      <c r="AT227" s="158" t="s">
        <v>76</v>
      </c>
      <c r="AU227" s="158" t="s">
        <v>77</v>
      </c>
      <c r="AY227" s="152" t="s">
        <v>174</v>
      </c>
      <c r="BK227" s="159">
        <f>SUM(BK228:BK245)</f>
        <v>0</v>
      </c>
    </row>
    <row r="228" spans="2:65" s="1" customFormat="1" ht="37.700000000000003" customHeight="1">
      <c r="B228" s="34"/>
      <c r="C228" s="162" t="s">
        <v>738</v>
      </c>
      <c r="D228" s="162" t="s">
        <v>177</v>
      </c>
      <c r="E228" s="163" t="s">
        <v>1055</v>
      </c>
      <c r="F228" s="164" t="s">
        <v>1056</v>
      </c>
      <c r="G228" s="165" t="s">
        <v>408</v>
      </c>
      <c r="H228" s="166">
        <v>1</v>
      </c>
      <c r="I228" s="167"/>
      <c r="J228" s="168">
        <f t="shared" ref="J228:J245" si="65">ROUND(I228*H228,2)</f>
        <v>0</v>
      </c>
      <c r="K228" s="169"/>
      <c r="L228" s="34"/>
      <c r="M228" s="170" t="s">
        <v>1</v>
      </c>
      <c r="N228" s="136" t="s">
        <v>43</v>
      </c>
      <c r="P228" s="171">
        <f t="shared" ref="P228:P245" si="66">O228*H228</f>
        <v>0</v>
      </c>
      <c r="Q228" s="171">
        <v>0</v>
      </c>
      <c r="R228" s="171">
        <f t="shared" ref="R228:R245" si="67">Q228*H228</f>
        <v>0</v>
      </c>
      <c r="S228" s="171">
        <v>0</v>
      </c>
      <c r="T228" s="172">
        <f t="shared" ref="T228:T245" si="68">S228*H228</f>
        <v>0</v>
      </c>
      <c r="AR228" s="173" t="s">
        <v>124</v>
      </c>
      <c r="AT228" s="173" t="s">
        <v>177</v>
      </c>
      <c r="AU228" s="173" t="s">
        <v>85</v>
      </c>
      <c r="AY228" s="17" t="s">
        <v>174</v>
      </c>
      <c r="BE228" s="99">
        <f t="shared" ref="BE228:BE245" si="69">IF(N228="základná",J228,0)</f>
        <v>0</v>
      </c>
      <c r="BF228" s="99">
        <f t="shared" ref="BF228:BF245" si="70">IF(N228="znížená",J228,0)</f>
        <v>0</v>
      </c>
      <c r="BG228" s="99">
        <f t="shared" ref="BG228:BG245" si="71">IF(N228="zákl. prenesená",J228,0)</f>
        <v>0</v>
      </c>
      <c r="BH228" s="99">
        <f t="shared" ref="BH228:BH245" si="72">IF(N228="zníž. prenesená",J228,0)</f>
        <v>0</v>
      </c>
      <c r="BI228" s="99">
        <f t="shared" ref="BI228:BI245" si="73">IF(N228="nulová",J228,0)</f>
        <v>0</v>
      </c>
      <c r="BJ228" s="17" t="s">
        <v>113</v>
      </c>
      <c r="BK228" s="99">
        <f t="shared" ref="BK228:BK245" si="74">ROUND(I228*H228,2)</f>
        <v>0</v>
      </c>
      <c r="BL228" s="17" t="s">
        <v>124</v>
      </c>
      <c r="BM228" s="173" t="s">
        <v>1057</v>
      </c>
    </row>
    <row r="229" spans="2:65" s="1" customFormat="1" ht="37.700000000000003" customHeight="1">
      <c r="B229" s="34"/>
      <c r="C229" s="202" t="s">
        <v>743</v>
      </c>
      <c r="D229" s="202" t="s">
        <v>339</v>
      </c>
      <c r="E229" s="203" t="s">
        <v>1055</v>
      </c>
      <c r="F229" s="204" t="s">
        <v>1056</v>
      </c>
      <c r="G229" s="205" t="s">
        <v>408</v>
      </c>
      <c r="H229" s="206">
        <v>1</v>
      </c>
      <c r="I229" s="207"/>
      <c r="J229" s="208">
        <f t="shared" si="65"/>
        <v>0</v>
      </c>
      <c r="K229" s="209"/>
      <c r="L229" s="210"/>
      <c r="M229" s="211" t="s">
        <v>1</v>
      </c>
      <c r="N229" s="212" t="s">
        <v>43</v>
      </c>
      <c r="P229" s="171">
        <f t="shared" si="66"/>
        <v>0</v>
      </c>
      <c r="Q229" s="171">
        <v>0</v>
      </c>
      <c r="R229" s="171">
        <f t="shared" si="67"/>
        <v>0</v>
      </c>
      <c r="S229" s="171">
        <v>0</v>
      </c>
      <c r="T229" s="172">
        <f t="shared" si="68"/>
        <v>0</v>
      </c>
      <c r="AR229" s="173" t="s">
        <v>322</v>
      </c>
      <c r="AT229" s="173" t="s">
        <v>339</v>
      </c>
      <c r="AU229" s="173" t="s">
        <v>85</v>
      </c>
      <c r="AY229" s="17" t="s">
        <v>174</v>
      </c>
      <c r="BE229" s="99">
        <f t="shared" si="69"/>
        <v>0</v>
      </c>
      <c r="BF229" s="99">
        <f t="shared" si="70"/>
        <v>0</v>
      </c>
      <c r="BG229" s="99">
        <f t="shared" si="71"/>
        <v>0</v>
      </c>
      <c r="BH229" s="99">
        <f t="shared" si="72"/>
        <v>0</v>
      </c>
      <c r="BI229" s="99">
        <f t="shared" si="73"/>
        <v>0</v>
      </c>
      <c r="BJ229" s="17" t="s">
        <v>113</v>
      </c>
      <c r="BK229" s="99">
        <f t="shared" si="74"/>
        <v>0</v>
      </c>
      <c r="BL229" s="17" t="s">
        <v>124</v>
      </c>
      <c r="BM229" s="173" t="s">
        <v>1058</v>
      </c>
    </row>
    <row r="230" spans="2:65" s="1" customFormat="1" ht="37.700000000000003" customHeight="1">
      <c r="B230" s="34"/>
      <c r="C230" s="162" t="s">
        <v>748</v>
      </c>
      <c r="D230" s="162" t="s">
        <v>177</v>
      </c>
      <c r="E230" s="163" t="s">
        <v>1059</v>
      </c>
      <c r="F230" s="164" t="s">
        <v>1060</v>
      </c>
      <c r="G230" s="165" t="s">
        <v>408</v>
      </c>
      <c r="H230" s="166">
        <v>1</v>
      </c>
      <c r="I230" s="167"/>
      <c r="J230" s="168">
        <f t="shared" si="65"/>
        <v>0</v>
      </c>
      <c r="K230" s="169"/>
      <c r="L230" s="34"/>
      <c r="M230" s="170" t="s">
        <v>1</v>
      </c>
      <c r="N230" s="136" t="s">
        <v>43</v>
      </c>
      <c r="P230" s="171">
        <f t="shared" si="66"/>
        <v>0</v>
      </c>
      <c r="Q230" s="171">
        <v>0</v>
      </c>
      <c r="R230" s="171">
        <f t="shared" si="67"/>
        <v>0</v>
      </c>
      <c r="S230" s="171">
        <v>0</v>
      </c>
      <c r="T230" s="172">
        <f t="shared" si="68"/>
        <v>0</v>
      </c>
      <c r="AR230" s="173" t="s">
        <v>124</v>
      </c>
      <c r="AT230" s="173" t="s">
        <v>177</v>
      </c>
      <c r="AU230" s="173" t="s">
        <v>85</v>
      </c>
      <c r="AY230" s="17" t="s">
        <v>174</v>
      </c>
      <c r="BE230" s="99">
        <f t="shared" si="69"/>
        <v>0</v>
      </c>
      <c r="BF230" s="99">
        <f t="shared" si="70"/>
        <v>0</v>
      </c>
      <c r="BG230" s="99">
        <f t="shared" si="71"/>
        <v>0</v>
      </c>
      <c r="BH230" s="99">
        <f t="shared" si="72"/>
        <v>0</v>
      </c>
      <c r="BI230" s="99">
        <f t="shared" si="73"/>
        <v>0</v>
      </c>
      <c r="BJ230" s="17" t="s">
        <v>113</v>
      </c>
      <c r="BK230" s="99">
        <f t="shared" si="74"/>
        <v>0</v>
      </c>
      <c r="BL230" s="17" t="s">
        <v>124</v>
      </c>
      <c r="BM230" s="173" t="s">
        <v>1061</v>
      </c>
    </row>
    <row r="231" spans="2:65" s="1" customFormat="1" ht="37.700000000000003" customHeight="1">
      <c r="B231" s="34"/>
      <c r="C231" s="202" t="s">
        <v>754</v>
      </c>
      <c r="D231" s="202" t="s">
        <v>339</v>
      </c>
      <c r="E231" s="203" t="s">
        <v>1059</v>
      </c>
      <c r="F231" s="204" t="s">
        <v>1060</v>
      </c>
      <c r="G231" s="205" t="s">
        <v>408</v>
      </c>
      <c r="H231" s="206">
        <v>1</v>
      </c>
      <c r="I231" s="207"/>
      <c r="J231" s="208">
        <f t="shared" si="65"/>
        <v>0</v>
      </c>
      <c r="K231" s="209"/>
      <c r="L231" s="210"/>
      <c r="M231" s="211" t="s">
        <v>1</v>
      </c>
      <c r="N231" s="212" t="s">
        <v>43</v>
      </c>
      <c r="P231" s="171">
        <f t="shared" si="66"/>
        <v>0</v>
      </c>
      <c r="Q231" s="171">
        <v>0</v>
      </c>
      <c r="R231" s="171">
        <f t="shared" si="67"/>
        <v>0</v>
      </c>
      <c r="S231" s="171">
        <v>0</v>
      </c>
      <c r="T231" s="172">
        <f t="shared" si="68"/>
        <v>0</v>
      </c>
      <c r="AR231" s="173" t="s">
        <v>322</v>
      </c>
      <c r="AT231" s="173" t="s">
        <v>339</v>
      </c>
      <c r="AU231" s="173" t="s">
        <v>85</v>
      </c>
      <c r="AY231" s="17" t="s">
        <v>174</v>
      </c>
      <c r="BE231" s="99">
        <f t="shared" si="69"/>
        <v>0</v>
      </c>
      <c r="BF231" s="99">
        <f t="shared" si="70"/>
        <v>0</v>
      </c>
      <c r="BG231" s="99">
        <f t="shared" si="71"/>
        <v>0</v>
      </c>
      <c r="BH231" s="99">
        <f t="shared" si="72"/>
        <v>0</v>
      </c>
      <c r="BI231" s="99">
        <f t="shared" si="73"/>
        <v>0</v>
      </c>
      <c r="BJ231" s="17" t="s">
        <v>113</v>
      </c>
      <c r="BK231" s="99">
        <f t="shared" si="74"/>
        <v>0</v>
      </c>
      <c r="BL231" s="17" t="s">
        <v>124</v>
      </c>
      <c r="BM231" s="173" t="s">
        <v>1062</v>
      </c>
    </row>
    <row r="232" spans="2:65" s="1" customFormat="1" ht="16.5" customHeight="1">
      <c r="B232" s="34"/>
      <c r="C232" s="162" t="s">
        <v>760</v>
      </c>
      <c r="D232" s="162" t="s">
        <v>177</v>
      </c>
      <c r="E232" s="163" t="s">
        <v>1063</v>
      </c>
      <c r="F232" s="164" t="s">
        <v>1064</v>
      </c>
      <c r="G232" s="165" t="s">
        <v>944</v>
      </c>
      <c r="H232" s="166">
        <v>14</v>
      </c>
      <c r="I232" s="167"/>
      <c r="J232" s="168">
        <f t="shared" si="65"/>
        <v>0</v>
      </c>
      <c r="K232" s="169"/>
      <c r="L232" s="34"/>
      <c r="M232" s="170" t="s">
        <v>1</v>
      </c>
      <c r="N232" s="136" t="s">
        <v>43</v>
      </c>
      <c r="P232" s="171">
        <f t="shared" si="66"/>
        <v>0</v>
      </c>
      <c r="Q232" s="171">
        <v>0</v>
      </c>
      <c r="R232" s="171">
        <f t="shared" si="67"/>
        <v>0</v>
      </c>
      <c r="S232" s="171">
        <v>0</v>
      </c>
      <c r="T232" s="172">
        <f t="shared" si="68"/>
        <v>0</v>
      </c>
      <c r="AR232" s="173" t="s">
        <v>124</v>
      </c>
      <c r="AT232" s="173" t="s">
        <v>177</v>
      </c>
      <c r="AU232" s="173" t="s">
        <v>85</v>
      </c>
      <c r="AY232" s="17" t="s">
        <v>174</v>
      </c>
      <c r="BE232" s="99">
        <f t="shared" si="69"/>
        <v>0</v>
      </c>
      <c r="BF232" s="99">
        <f t="shared" si="70"/>
        <v>0</v>
      </c>
      <c r="BG232" s="99">
        <f t="shared" si="71"/>
        <v>0</v>
      </c>
      <c r="BH232" s="99">
        <f t="shared" si="72"/>
        <v>0</v>
      </c>
      <c r="BI232" s="99">
        <f t="shared" si="73"/>
        <v>0</v>
      </c>
      <c r="BJ232" s="17" t="s">
        <v>113</v>
      </c>
      <c r="BK232" s="99">
        <f t="shared" si="74"/>
        <v>0</v>
      </c>
      <c r="BL232" s="17" t="s">
        <v>124</v>
      </c>
      <c r="BM232" s="173" t="s">
        <v>1065</v>
      </c>
    </row>
    <row r="233" spans="2:65" s="1" customFormat="1" ht="16.5" customHeight="1">
      <c r="B233" s="34"/>
      <c r="C233" s="202" t="s">
        <v>765</v>
      </c>
      <c r="D233" s="202" t="s">
        <v>339</v>
      </c>
      <c r="E233" s="203" t="s">
        <v>1063</v>
      </c>
      <c r="F233" s="204" t="s">
        <v>1064</v>
      </c>
      <c r="G233" s="205" t="s">
        <v>944</v>
      </c>
      <c r="H233" s="206">
        <v>14</v>
      </c>
      <c r="I233" s="207"/>
      <c r="J233" s="208">
        <f t="shared" si="65"/>
        <v>0</v>
      </c>
      <c r="K233" s="209"/>
      <c r="L233" s="210"/>
      <c r="M233" s="211" t="s">
        <v>1</v>
      </c>
      <c r="N233" s="212" t="s">
        <v>43</v>
      </c>
      <c r="P233" s="171">
        <f t="shared" si="66"/>
        <v>0</v>
      </c>
      <c r="Q233" s="171">
        <v>0</v>
      </c>
      <c r="R233" s="171">
        <f t="shared" si="67"/>
        <v>0</v>
      </c>
      <c r="S233" s="171">
        <v>0</v>
      </c>
      <c r="T233" s="172">
        <f t="shared" si="68"/>
        <v>0</v>
      </c>
      <c r="AR233" s="173" t="s">
        <v>322</v>
      </c>
      <c r="AT233" s="173" t="s">
        <v>339</v>
      </c>
      <c r="AU233" s="173" t="s">
        <v>85</v>
      </c>
      <c r="AY233" s="17" t="s">
        <v>174</v>
      </c>
      <c r="BE233" s="99">
        <f t="shared" si="69"/>
        <v>0</v>
      </c>
      <c r="BF233" s="99">
        <f t="shared" si="70"/>
        <v>0</v>
      </c>
      <c r="BG233" s="99">
        <f t="shared" si="71"/>
        <v>0</v>
      </c>
      <c r="BH233" s="99">
        <f t="shared" si="72"/>
        <v>0</v>
      </c>
      <c r="BI233" s="99">
        <f t="shared" si="73"/>
        <v>0</v>
      </c>
      <c r="BJ233" s="17" t="s">
        <v>113</v>
      </c>
      <c r="BK233" s="99">
        <f t="shared" si="74"/>
        <v>0</v>
      </c>
      <c r="BL233" s="17" t="s">
        <v>124</v>
      </c>
      <c r="BM233" s="173" t="s">
        <v>1066</v>
      </c>
    </row>
    <row r="234" spans="2:65" s="1" customFormat="1" ht="21.75" customHeight="1">
      <c r="B234" s="34"/>
      <c r="C234" s="162" t="s">
        <v>742</v>
      </c>
      <c r="D234" s="162" t="s">
        <v>177</v>
      </c>
      <c r="E234" s="163" t="s">
        <v>1067</v>
      </c>
      <c r="F234" s="164" t="s">
        <v>1068</v>
      </c>
      <c r="G234" s="165" t="s">
        <v>408</v>
      </c>
      <c r="H234" s="166">
        <v>1</v>
      </c>
      <c r="I234" s="167"/>
      <c r="J234" s="168">
        <f t="shared" si="65"/>
        <v>0</v>
      </c>
      <c r="K234" s="169"/>
      <c r="L234" s="34"/>
      <c r="M234" s="170" t="s">
        <v>1</v>
      </c>
      <c r="N234" s="136" t="s">
        <v>43</v>
      </c>
      <c r="P234" s="171">
        <f t="shared" si="66"/>
        <v>0</v>
      </c>
      <c r="Q234" s="171">
        <v>0</v>
      </c>
      <c r="R234" s="171">
        <f t="shared" si="67"/>
        <v>0</v>
      </c>
      <c r="S234" s="171">
        <v>0</v>
      </c>
      <c r="T234" s="172">
        <f t="shared" si="68"/>
        <v>0</v>
      </c>
      <c r="AR234" s="173" t="s">
        <v>124</v>
      </c>
      <c r="AT234" s="173" t="s">
        <v>177</v>
      </c>
      <c r="AU234" s="173" t="s">
        <v>85</v>
      </c>
      <c r="AY234" s="17" t="s">
        <v>174</v>
      </c>
      <c r="BE234" s="99">
        <f t="shared" si="69"/>
        <v>0</v>
      </c>
      <c r="BF234" s="99">
        <f t="shared" si="70"/>
        <v>0</v>
      </c>
      <c r="BG234" s="99">
        <f t="shared" si="71"/>
        <v>0</v>
      </c>
      <c r="BH234" s="99">
        <f t="shared" si="72"/>
        <v>0</v>
      </c>
      <c r="BI234" s="99">
        <f t="shared" si="73"/>
        <v>0</v>
      </c>
      <c r="BJ234" s="17" t="s">
        <v>113</v>
      </c>
      <c r="BK234" s="99">
        <f t="shared" si="74"/>
        <v>0</v>
      </c>
      <c r="BL234" s="17" t="s">
        <v>124</v>
      </c>
      <c r="BM234" s="173" t="s">
        <v>753</v>
      </c>
    </row>
    <row r="235" spans="2:65" s="1" customFormat="1" ht="21.75" customHeight="1">
      <c r="B235" s="34"/>
      <c r="C235" s="202" t="s">
        <v>775</v>
      </c>
      <c r="D235" s="202" t="s">
        <v>339</v>
      </c>
      <c r="E235" s="203" t="s">
        <v>1067</v>
      </c>
      <c r="F235" s="204" t="s">
        <v>1068</v>
      </c>
      <c r="G235" s="205" t="s">
        <v>408</v>
      </c>
      <c r="H235" s="206">
        <v>1</v>
      </c>
      <c r="I235" s="207"/>
      <c r="J235" s="208">
        <f t="shared" si="65"/>
        <v>0</v>
      </c>
      <c r="K235" s="209"/>
      <c r="L235" s="210"/>
      <c r="M235" s="211" t="s">
        <v>1</v>
      </c>
      <c r="N235" s="212" t="s">
        <v>43</v>
      </c>
      <c r="P235" s="171">
        <f t="shared" si="66"/>
        <v>0</v>
      </c>
      <c r="Q235" s="171">
        <v>0</v>
      </c>
      <c r="R235" s="171">
        <f t="shared" si="67"/>
        <v>0</v>
      </c>
      <c r="S235" s="171">
        <v>0</v>
      </c>
      <c r="T235" s="172">
        <f t="shared" si="68"/>
        <v>0</v>
      </c>
      <c r="AR235" s="173" t="s">
        <v>322</v>
      </c>
      <c r="AT235" s="173" t="s">
        <v>339</v>
      </c>
      <c r="AU235" s="173" t="s">
        <v>85</v>
      </c>
      <c r="AY235" s="17" t="s">
        <v>174</v>
      </c>
      <c r="BE235" s="99">
        <f t="shared" si="69"/>
        <v>0</v>
      </c>
      <c r="BF235" s="99">
        <f t="shared" si="70"/>
        <v>0</v>
      </c>
      <c r="BG235" s="99">
        <f t="shared" si="71"/>
        <v>0</v>
      </c>
      <c r="BH235" s="99">
        <f t="shared" si="72"/>
        <v>0</v>
      </c>
      <c r="BI235" s="99">
        <f t="shared" si="73"/>
        <v>0</v>
      </c>
      <c r="BJ235" s="17" t="s">
        <v>113</v>
      </c>
      <c r="BK235" s="99">
        <f t="shared" si="74"/>
        <v>0</v>
      </c>
      <c r="BL235" s="17" t="s">
        <v>124</v>
      </c>
      <c r="BM235" s="173" t="s">
        <v>1069</v>
      </c>
    </row>
    <row r="236" spans="2:65" s="1" customFormat="1" ht="16.5" customHeight="1">
      <c r="B236" s="34"/>
      <c r="C236" s="162" t="s">
        <v>780</v>
      </c>
      <c r="D236" s="162" t="s">
        <v>177</v>
      </c>
      <c r="E236" s="163" t="s">
        <v>1070</v>
      </c>
      <c r="F236" s="164" t="s">
        <v>987</v>
      </c>
      <c r="G236" s="165" t="s">
        <v>944</v>
      </c>
      <c r="H236" s="166">
        <v>16</v>
      </c>
      <c r="I236" s="167"/>
      <c r="J236" s="168">
        <f t="shared" si="65"/>
        <v>0</v>
      </c>
      <c r="K236" s="169"/>
      <c r="L236" s="34"/>
      <c r="M236" s="170" t="s">
        <v>1</v>
      </c>
      <c r="N236" s="136" t="s">
        <v>43</v>
      </c>
      <c r="P236" s="171">
        <f t="shared" si="66"/>
        <v>0</v>
      </c>
      <c r="Q236" s="171">
        <v>0</v>
      </c>
      <c r="R236" s="171">
        <f t="shared" si="67"/>
        <v>0</v>
      </c>
      <c r="S236" s="171">
        <v>0</v>
      </c>
      <c r="T236" s="172">
        <f t="shared" si="68"/>
        <v>0</v>
      </c>
      <c r="AR236" s="173" t="s">
        <v>124</v>
      </c>
      <c r="AT236" s="173" t="s">
        <v>177</v>
      </c>
      <c r="AU236" s="173" t="s">
        <v>85</v>
      </c>
      <c r="AY236" s="17" t="s">
        <v>174</v>
      </c>
      <c r="BE236" s="99">
        <f t="shared" si="69"/>
        <v>0</v>
      </c>
      <c r="BF236" s="99">
        <f t="shared" si="70"/>
        <v>0</v>
      </c>
      <c r="BG236" s="99">
        <f t="shared" si="71"/>
        <v>0</v>
      </c>
      <c r="BH236" s="99">
        <f t="shared" si="72"/>
        <v>0</v>
      </c>
      <c r="BI236" s="99">
        <f t="shared" si="73"/>
        <v>0</v>
      </c>
      <c r="BJ236" s="17" t="s">
        <v>113</v>
      </c>
      <c r="BK236" s="99">
        <f t="shared" si="74"/>
        <v>0</v>
      </c>
      <c r="BL236" s="17" t="s">
        <v>124</v>
      </c>
      <c r="BM236" s="173" t="s">
        <v>1071</v>
      </c>
    </row>
    <row r="237" spans="2:65" s="1" customFormat="1" ht="16.5" customHeight="1">
      <c r="B237" s="34"/>
      <c r="C237" s="202" t="s">
        <v>785</v>
      </c>
      <c r="D237" s="202" t="s">
        <v>339</v>
      </c>
      <c r="E237" s="203" t="s">
        <v>1070</v>
      </c>
      <c r="F237" s="204" t="s">
        <v>987</v>
      </c>
      <c r="G237" s="205" t="s">
        <v>944</v>
      </c>
      <c r="H237" s="206">
        <v>16</v>
      </c>
      <c r="I237" s="207"/>
      <c r="J237" s="208">
        <f t="shared" si="65"/>
        <v>0</v>
      </c>
      <c r="K237" s="209"/>
      <c r="L237" s="210"/>
      <c r="M237" s="211" t="s">
        <v>1</v>
      </c>
      <c r="N237" s="212" t="s">
        <v>43</v>
      </c>
      <c r="P237" s="171">
        <f t="shared" si="66"/>
        <v>0</v>
      </c>
      <c r="Q237" s="171">
        <v>0</v>
      </c>
      <c r="R237" s="171">
        <f t="shared" si="67"/>
        <v>0</v>
      </c>
      <c r="S237" s="171">
        <v>0</v>
      </c>
      <c r="T237" s="172">
        <f t="shared" si="68"/>
        <v>0</v>
      </c>
      <c r="AR237" s="173" t="s">
        <v>322</v>
      </c>
      <c r="AT237" s="173" t="s">
        <v>339</v>
      </c>
      <c r="AU237" s="173" t="s">
        <v>85</v>
      </c>
      <c r="AY237" s="17" t="s">
        <v>174</v>
      </c>
      <c r="BE237" s="99">
        <f t="shared" si="69"/>
        <v>0</v>
      </c>
      <c r="BF237" s="99">
        <f t="shared" si="70"/>
        <v>0</v>
      </c>
      <c r="BG237" s="99">
        <f t="shared" si="71"/>
        <v>0</v>
      </c>
      <c r="BH237" s="99">
        <f t="shared" si="72"/>
        <v>0</v>
      </c>
      <c r="BI237" s="99">
        <f t="shared" si="73"/>
        <v>0</v>
      </c>
      <c r="BJ237" s="17" t="s">
        <v>113</v>
      </c>
      <c r="BK237" s="99">
        <f t="shared" si="74"/>
        <v>0</v>
      </c>
      <c r="BL237" s="17" t="s">
        <v>124</v>
      </c>
      <c r="BM237" s="173" t="s">
        <v>1072</v>
      </c>
    </row>
    <row r="238" spans="2:65" s="1" customFormat="1" ht="16.5" customHeight="1">
      <c r="B238" s="34"/>
      <c r="C238" s="162" t="s">
        <v>790</v>
      </c>
      <c r="D238" s="162" t="s">
        <v>177</v>
      </c>
      <c r="E238" s="163" t="s">
        <v>1073</v>
      </c>
      <c r="F238" s="164" t="s">
        <v>967</v>
      </c>
      <c r="G238" s="165" t="s">
        <v>944</v>
      </c>
      <c r="H238" s="166">
        <v>6</v>
      </c>
      <c r="I238" s="167"/>
      <c r="J238" s="168">
        <f t="shared" si="65"/>
        <v>0</v>
      </c>
      <c r="K238" s="169"/>
      <c r="L238" s="34"/>
      <c r="M238" s="170" t="s">
        <v>1</v>
      </c>
      <c r="N238" s="136" t="s">
        <v>43</v>
      </c>
      <c r="P238" s="171">
        <f t="shared" si="66"/>
        <v>0</v>
      </c>
      <c r="Q238" s="171">
        <v>0</v>
      </c>
      <c r="R238" s="171">
        <f t="shared" si="67"/>
        <v>0</v>
      </c>
      <c r="S238" s="171">
        <v>0</v>
      </c>
      <c r="T238" s="172">
        <f t="shared" si="68"/>
        <v>0</v>
      </c>
      <c r="AR238" s="173" t="s">
        <v>124</v>
      </c>
      <c r="AT238" s="173" t="s">
        <v>177</v>
      </c>
      <c r="AU238" s="173" t="s">
        <v>85</v>
      </c>
      <c r="AY238" s="17" t="s">
        <v>174</v>
      </c>
      <c r="BE238" s="99">
        <f t="shared" si="69"/>
        <v>0</v>
      </c>
      <c r="BF238" s="99">
        <f t="shared" si="70"/>
        <v>0</v>
      </c>
      <c r="BG238" s="99">
        <f t="shared" si="71"/>
        <v>0</v>
      </c>
      <c r="BH238" s="99">
        <f t="shared" si="72"/>
        <v>0</v>
      </c>
      <c r="BI238" s="99">
        <f t="shared" si="73"/>
        <v>0</v>
      </c>
      <c r="BJ238" s="17" t="s">
        <v>113</v>
      </c>
      <c r="BK238" s="99">
        <f t="shared" si="74"/>
        <v>0</v>
      </c>
      <c r="BL238" s="17" t="s">
        <v>124</v>
      </c>
      <c r="BM238" s="173" t="s">
        <v>1074</v>
      </c>
    </row>
    <row r="239" spans="2:65" s="1" customFormat="1" ht="16.5" customHeight="1">
      <c r="B239" s="34"/>
      <c r="C239" s="202" t="s">
        <v>795</v>
      </c>
      <c r="D239" s="202" t="s">
        <v>339</v>
      </c>
      <c r="E239" s="203" t="s">
        <v>1073</v>
      </c>
      <c r="F239" s="204" t="s">
        <v>967</v>
      </c>
      <c r="G239" s="205" t="s">
        <v>944</v>
      </c>
      <c r="H239" s="206">
        <v>6</v>
      </c>
      <c r="I239" s="207"/>
      <c r="J239" s="208">
        <f t="shared" si="65"/>
        <v>0</v>
      </c>
      <c r="K239" s="209"/>
      <c r="L239" s="210"/>
      <c r="M239" s="211" t="s">
        <v>1</v>
      </c>
      <c r="N239" s="212" t="s">
        <v>43</v>
      </c>
      <c r="P239" s="171">
        <f t="shared" si="66"/>
        <v>0</v>
      </c>
      <c r="Q239" s="171">
        <v>0</v>
      </c>
      <c r="R239" s="171">
        <f t="shared" si="67"/>
        <v>0</v>
      </c>
      <c r="S239" s="171">
        <v>0</v>
      </c>
      <c r="T239" s="172">
        <f t="shared" si="68"/>
        <v>0</v>
      </c>
      <c r="AR239" s="173" t="s">
        <v>322</v>
      </c>
      <c r="AT239" s="173" t="s">
        <v>339</v>
      </c>
      <c r="AU239" s="173" t="s">
        <v>85</v>
      </c>
      <c r="AY239" s="17" t="s">
        <v>174</v>
      </c>
      <c r="BE239" s="99">
        <f t="shared" si="69"/>
        <v>0</v>
      </c>
      <c r="BF239" s="99">
        <f t="shared" si="70"/>
        <v>0</v>
      </c>
      <c r="BG239" s="99">
        <f t="shared" si="71"/>
        <v>0</v>
      </c>
      <c r="BH239" s="99">
        <f t="shared" si="72"/>
        <v>0</v>
      </c>
      <c r="BI239" s="99">
        <f t="shared" si="73"/>
        <v>0</v>
      </c>
      <c r="BJ239" s="17" t="s">
        <v>113</v>
      </c>
      <c r="BK239" s="99">
        <f t="shared" si="74"/>
        <v>0</v>
      </c>
      <c r="BL239" s="17" t="s">
        <v>124</v>
      </c>
      <c r="BM239" s="173" t="s">
        <v>1075</v>
      </c>
    </row>
    <row r="240" spans="2:65" s="1" customFormat="1" ht="37.700000000000003" customHeight="1">
      <c r="B240" s="34"/>
      <c r="C240" s="162" t="s">
        <v>535</v>
      </c>
      <c r="D240" s="162" t="s">
        <v>177</v>
      </c>
      <c r="E240" s="163" t="s">
        <v>1076</v>
      </c>
      <c r="F240" s="164" t="s">
        <v>969</v>
      </c>
      <c r="G240" s="165" t="s">
        <v>408</v>
      </c>
      <c r="H240" s="166">
        <v>1</v>
      </c>
      <c r="I240" s="167"/>
      <c r="J240" s="168">
        <f t="shared" si="65"/>
        <v>0</v>
      </c>
      <c r="K240" s="169"/>
      <c r="L240" s="34"/>
      <c r="M240" s="170" t="s">
        <v>1</v>
      </c>
      <c r="N240" s="136" t="s">
        <v>43</v>
      </c>
      <c r="P240" s="171">
        <f t="shared" si="66"/>
        <v>0</v>
      </c>
      <c r="Q240" s="171">
        <v>0</v>
      </c>
      <c r="R240" s="171">
        <f t="shared" si="67"/>
        <v>0</v>
      </c>
      <c r="S240" s="171">
        <v>0</v>
      </c>
      <c r="T240" s="172">
        <f t="shared" si="68"/>
        <v>0</v>
      </c>
      <c r="AR240" s="173" t="s">
        <v>124</v>
      </c>
      <c r="AT240" s="173" t="s">
        <v>177</v>
      </c>
      <c r="AU240" s="173" t="s">
        <v>85</v>
      </c>
      <c r="AY240" s="17" t="s">
        <v>174</v>
      </c>
      <c r="BE240" s="99">
        <f t="shared" si="69"/>
        <v>0</v>
      </c>
      <c r="BF240" s="99">
        <f t="shared" si="70"/>
        <v>0</v>
      </c>
      <c r="BG240" s="99">
        <f t="shared" si="71"/>
        <v>0</v>
      </c>
      <c r="BH240" s="99">
        <f t="shared" si="72"/>
        <v>0</v>
      </c>
      <c r="BI240" s="99">
        <f t="shared" si="73"/>
        <v>0</v>
      </c>
      <c r="BJ240" s="17" t="s">
        <v>113</v>
      </c>
      <c r="BK240" s="99">
        <f t="shared" si="74"/>
        <v>0</v>
      </c>
      <c r="BL240" s="17" t="s">
        <v>124</v>
      </c>
      <c r="BM240" s="173" t="s">
        <v>1077</v>
      </c>
    </row>
    <row r="241" spans="2:65" s="1" customFormat="1" ht="37.700000000000003" customHeight="1">
      <c r="B241" s="34"/>
      <c r="C241" s="202" t="s">
        <v>807</v>
      </c>
      <c r="D241" s="202" t="s">
        <v>339</v>
      </c>
      <c r="E241" s="203" t="s">
        <v>1076</v>
      </c>
      <c r="F241" s="204" t="s">
        <v>969</v>
      </c>
      <c r="G241" s="205" t="s">
        <v>408</v>
      </c>
      <c r="H241" s="206">
        <v>1</v>
      </c>
      <c r="I241" s="207"/>
      <c r="J241" s="208">
        <f t="shared" si="65"/>
        <v>0</v>
      </c>
      <c r="K241" s="209"/>
      <c r="L241" s="210"/>
      <c r="M241" s="211" t="s">
        <v>1</v>
      </c>
      <c r="N241" s="212" t="s">
        <v>43</v>
      </c>
      <c r="P241" s="171">
        <f t="shared" si="66"/>
        <v>0</v>
      </c>
      <c r="Q241" s="171">
        <v>0</v>
      </c>
      <c r="R241" s="171">
        <f t="shared" si="67"/>
        <v>0</v>
      </c>
      <c r="S241" s="171">
        <v>0</v>
      </c>
      <c r="T241" s="172">
        <f t="shared" si="68"/>
        <v>0</v>
      </c>
      <c r="AR241" s="173" t="s">
        <v>322</v>
      </c>
      <c r="AT241" s="173" t="s">
        <v>339</v>
      </c>
      <c r="AU241" s="173" t="s">
        <v>85</v>
      </c>
      <c r="AY241" s="17" t="s">
        <v>174</v>
      </c>
      <c r="BE241" s="99">
        <f t="shared" si="69"/>
        <v>0</v>
      </c>
      <c r="BF241" s="99">
        <f t="shared" si="70"/>
        <v>0</v>
      </c>
      <c r="BG241" s="99">
        <f t="shared" si="71"/>
        <v>0</v>
      </c>
      <c r="BH241" s="99">
        <f t="shared" si="72"/>
        <v>0</v>
      </c>
      <c r="BI241" s="99">
        <f t="shared" si="73"/>
        <v>0</v>
      </c>
      <c r="BJ241" s="17" t="s">
        <v>113</v>
      </c>
      <c r="BK241" s="99">
        <f t="shared" si="74"/>
        <v>0</v>
      </c>
      <c r="BL241" s="17" t="s">
        <v>124</v>
      </c>
      <c r="BM241" s="173" t="s">
        <v>1078</v>
      </c>
    </row>
    <row r="242" spans="2:65" s="1" customFormat="1" ht="16.5" customHeight="1">
      <c r="B242" s="34"/>
      <c r="C242" s="162" t="s">
        <v>812</v>
      </c>
      <c r="D242" s="162" t="s">
        <v>177</v>
      </c>
      <c r="E242" s="163" t="s">
        <v>1079</v>
      </c>
      <c r="F242" s="164" t="s">
        <v>991</v>
      </c>
      <c r="G242" s="165" t="s">
        <v>944</v>
      </c>
      <c r="H242" s="166">
        <v>28</v>
      </c>
      <c r="I242" s="167"/>
      <c r="J242" s="168">
        <f t="shared" si="65"/>
        <v>0</v>
      </c>
      <c r="K242" s="169"/>
      <c r="L242" s="34"/>
      <c r="M242" s="170" t="s">
        <v>1</v>
      </c>
      <c r="N242" s="136" t="s">
        <v>43</v>
      </c>
      <c r="P242" s="171">
        <f t="shared" si="66"/>
        <v>0</v>
      </c>
      <c r="Q242" s="171">
        <v>0</v>
      </c>
      <c r="R242" s="171">
        <f t="shared" si="67"/>
        <v>0</v>
      </c>
      <c r="S242" s="171">
        <v>0</v>
      </c>
      <c r="T242" s="172">
        <f t="shared" si="68"/>
        <v>0</v>
      </c>
      <c r="AR242" s="173" t="s">
        <v>124</v>
      </c>
      <c r="AT242" s="173" t="s">
        <v>177</v>
      </c>
      <c r="AU242" s="173" t="s">
        <v>85</v>
      </c>
      <c r="AY242" s="17" t="s">
        <v>174</v>
      </c>
      <c r="BE242" s="99">
        <f t="shared" si="69"/>
        <v>0</v>
      </c>
      <c r="BF242" s="99">
        <f t="shared" si="70"/>
        <v>0</v>
      </c>
      <c r="BG242" s="99">
        <f t="shared" si="71"/>
        <v>0</v>
      </c>
      <c r="BH242" s="99">
        <f t="shared" si="72"/>
        <v>0</v>
      </c>
      <c r="BI242" s="99">
        <f t="shared" si="73"/>
        <v>0</v>
      </c>
      <c r="BJ242" s="17" t="s">
        <v>113</v>
      </c>
      <c r="BK242" s="99">
        <f t="shared" si="74"/>
        <v>0</v>
      </c>
      <c r="BL242" s="17" t="s">
        <v>124</v>
      </c>
      <c r="BM242" s="173" t="s">
        <v>953</v>
      </c>
    </row>
    <row r="243" spans="2:65" s="1" customFormat="1" ht="16.5" customHeight="1">
      <c r="B243" s="34"/>
      <c r="C243" s="202" t="s">
        <v>818</v>
      </c>
      <c r="D243" s="202" t="s">
        <v>339</v>
      </c>
      <c r="E243" s="203" t="s">
        <v>1079</v>
      </c>
      <c r="F243" s="204" t="s">
        <v>991</v>
      </c>
      <c r="G243" s="205" t="s">
        <v>944</v>
      </c>
      <c r="H243" s="206">
        <v>28</v>
      </c>
      <c r="I243" s="207"/>
      <c r="J243" s="208">
        <f t="shared" si="65"/>
        <v>0</v>
      </c>
      <c r="K243" s="209"/>
      <c r="L243" s="210"/>
      <c r="M243" s="211" t="s">
        <v>1</v>
      </c>
      <c r="N243" s="212" t="s">
        <v>43</v>
      </c>
      <c r="P243" s="171">
        <f t="shared" si="66"/>
        <v>0</v>
      </c>
      <c r="Q243" s="171">
        <v>0</v>
      </c>
      <c r="R243" s="171">
        <f t="shared" si="67"/>
        <v>0</v>
      </c>
      <c r="S243" s="171">
        <v>0</v>
      </c>
      <c r="T243" s="172">
        <f t="shared" si="68"/>
        <v>0</v>
      </c>
      <c r="AR243" s="173" t="s">
        <v>322</v>
      </c>
      <c r="AT243" s="173" t="s">
        <v>339</v>
      </c>
      <c r="AU243" s="173" t="s">
        <v>85</v>
      </c>
      <c r="AY243" s="17" t="s">
        <v>174</v>
      </c>
      <c r="BE243" s="99">
        <f t="shared" si="69"/>
        <v>0</v>
      </c>
      <c r="BF243" s="99">
        <f t="shared" si="70"/>
        <v>0</v>
      </c>
      <c r="BG243" s="99">
        <f t="shared" si="71"/>
        <v>0</v>
      </c>
      <c r="BH243" s="99">
        <f t="shared" si="72"/>
        <v>0</v>
      </c>
      <c r="BI243" s="99">
        <f t="shared" si="73"/>
        <v>0</v>
      </c>
      <c r="BJ243" s="17" t="s">
        <v>113</v>
      </c>
      <c r="BK243" s="99">
        <f t="shared" si="74"/>
        <v>0</v>
      </c>
      <c r="BL243" s="17" t="s">
        <v>124</v>
      </c>
      <c r="BM243" s="173" t="s">
        <v>957</v>
      </c>
    </row>
    <row r="244" spans="2:65" s="1" customFormat="1" ht="24.2" customHeight="1">
      <c r="B244" s="34"/>
      <c r="C244" s="162" t="s">
        <v>832</v>
      </c>
      <c r="D244" s="162" t="s">
        <v>177</v>
      </c>
      <c r="E244" s="163" t="s">
        <v>1080</v>
      </c>
      <c r="F244" s="164" t="s">
        <v>1081</v>
      </c>
      <c r="G244" s="165" t="s">
        <v>408</v>
      </c>
      <c r="H244" s="166">
        <v>1</v>
      </c>
      <c r="I244" s="167"/>
      <c r="J244" s="168">
        <f t="shared" si="65"/>
        <v>0</v>
      </c>
      <c r="K244" s="169"/>
      <c r="L244" s="34"/>
      <c r="M244" s="170" t="s">
        <v>1</v>
      </c>
      <c r="N244" s="136" t="s">
        <v>43</v>
      </c>
      <c r="P244" s="171">
        <f t="shared" si="66"/>
        <v>0</v>
      </c>
      <c r="Q244" s="171">
        <v>0</v>
      </c>
      <c r="R244" s="171">
        <f t="shared" si="67"/>
        <v>0</v>
      </c>
      <c r="S244" s="171">
        <v>0</v>
      </c>
      <c r="T244" s="172">
        <f t="shared" si="68"/>
        <v>0</v>
      </c>
      <c r="AR244" s="173" t="s">
        <v>124</v>
      </c>
      <c r="AT244" s="173" t="s">
        <v>177</v>
      </c>
      <c r="AU244" s="173" t="s">
        <v>85</v>
      </c>
      <c r="AY244" s="17" t="s">
        <v>174</v>
      </c>
      <c r="BE244" s="99">
        <f t="shared" si="69"/>
        <v>0</v>
      </c>
      <c r="BF244" s="99">
        <f t="shared" si="70"/>
        <v>0</v>
      </c>
      <c r="BG244" s="99">
        <f t="shared" si="71"/>
        <v>0</v>
      </c>
      <c r="BH244" s="99">
        <f t="shared" si="72"/>
        <v>0</v>
      </c>
      <c r="BI244" s="99">
        <f t="shared" si="73"/>
        <v>0</v>
      </c>
      <c r="BJ244" s="17" t="s">
        <v>113</v>
      </c>
      <c r="BK244" s="99">
        <f t="shared" si="74"/>
        <v>0</v>
      </c>
      <c r="BL244" s="17" t="s">
        <v>124</v>
      </c>
      <c r="BM244" s="173" t="s">
        <v>1082</v>
      </c>
    </row>
    <row r="245" spans="2:65" s="1" customFormat="1" ht="24.2" customHeight="1">
      <c r="B245" s="34"/>
      <c r="C245" s="202" t="s">
        <v>836</v>
      </c>
      <c r="D245" s="202" t="s">
        <v>339</v>
      </c>
      <c r="E245" s="203" t="s">
        <v>1080</v>
      </c>
      <c r="F245" s="204" t="s">
        <v>1081</v>
      </c>
      <c r="G245" s="205" t="s">
        <v>408</v>
      </c>
      <c r="H245" s="206">
        <v>1</v>
      </c>
      <c r="I245" s="207"/>
      <c r="J245" s="208">
        <f t="shared" si="65"/>
        <v>0</v>
      </c>
      <c r="K245" s="209"/>
      <c r="L245" s="210"/>
      <c r="M245" s="211" t="s">
        <v>1</v>
      </c>
      <c r="N245" s="212" t="s">
        <v>43</v>
      </c>
      <c r="P245" s="171">
        <f t="shared" si="66"/>
        <v>0</v>
      </c>
      <c r="Q245" s="171">
        <v>0</v>
      </c>
      <c r="R245" s="171">
        <f t="shared" si="67"/>
        <v>0</v>
      </c>
      <c r="S245" s="171">
        <v>0</v>
      </c>
      <c r="T245" s="172">
        <f t="shared" si="68"/>
        <v>0</v>
      </c>
      <c r="AR245" s="173" t="s">
        <v>322</v>
      </c>
      <c r="AT245" s="173" t="s">
        <v>339</v>
      </c>
      <c r="AU245" s="173" t="s">
        <v>85</v>
      </c>
      <c r="AY245" s="17" t="s">
        <v>174</v>
      </c>
      <c r="BE245" s="99">
        <f t="shared" si="69"/>
        <v>0</v>
      </c>
      <c r="BF245" s="99">
        <f t="shared" si="70"/>
        <v>0</v>
      </c>
      <c r="BG245" s="99">
        <f t="shared" si="71"/>
        <v>0</v>
      </c>
      <c r="BH245" s="99">
        <f t="shared" si="72"/>
        <v>0</v>
      </c>
      <c r="BI245" s="99">
        <f t="shared" si="73"/>
        <v>0</v>
      </c>
      <c r="BJ245" s="17" t="s">
        <v>113</v>
      </c>
      <c r="BK245" s="99">
        <f t="shared" si="74"/>
        <v>0</v>
      </c>
      <c r="BL245" s="17" t="s">
        <v>124</v>
      </c>
      <c r="BM245" s="173" t="s">
        <v>1083</v>
      </c>
    </row>
    <row r="246" spans="2:65" s="1" customFormat="1" ht="49.9" customHeight="1">
      <c r="B246" s="34"/>
      <c r="E246" s="153" t="s">
        <v>929</v>
      </c>
      <c r="F246" s="153" t="s">
        <v>930</v>
      </c>
      <c r="J246" s="134">
        <f t="shared" ref="J246:J251" si="75">BK246</f>
        <v>0</v>
      </c>
      <c r="L246" s="34"/>
      <c r="M246" s="213"/>
      <c r="T246" s="61"/>
      <c r="AT246" s="17" t="s">
        <v>76</v>
      </c>
      <c r="AU246" s="17" t="s">
        <v>77</v>
      </c>
      <c r="AY246" s="17" t="s">
        <v>931</v>
      </c>
      <c r="BK246" s="99">
        <f>SUM(BK247:BK251)</f>
        <v>0</v>
      </c>
    </row>
    <row r="247" spans="2:65" s="1" customFormat="1" ht="16.350000000000001" customHeight="1">
      <c r="B247" s="34"/>
      <c r="C247" s="214" t="s">
        <v>1</v>
      </c>
      <c r="D247" s="214" t="s">
        <v>177</v>
      </c>
      <c r="E247" s="215" t="s">
        <v>1</v>
      </c>
      <c r="F247" s="216" t="s">
        <v>1</v>
      </c>
      <c r="G247" s="217" t="s">
        <v>1</v>
      </c>
      <c r="H247" s="218"/>
      <c r="I247" s="219"/>
      <c r="J247" s="220">
        <f t="shared" si="75"/>
        <v>0</v>
      </c>
      <c r="K247" s="169"/>
      <c r="L247" s="34"/>
      <c r="M247" s="221" t="s">
        <v>1</v>
      </c>
      <c r="N247" s="222" t="s">
        <v>43</v>
      </c>
      <c r="T247" s="61"/>
      <c r="AT247" s="17" t="s">
        <v>931</v>
      </c>
      <c r="AU247" s="17" t="s">
        <v>85</v>
      </c>
      <c r="AY247" s="17" t="s">
        <v>931</v>
      </c>
      <c r="BE247" s="99">
        <f>IF(N247="základná",J247,0)</f>
        <v>0</v>
      </c>
      <c r="BF247" s="99">
        <f>IF(N247="znížená",J247,0)</f>
        <v>0</v>
      </c>
      <c r="BG247" s="99">
        <f>IF(N247="zákl. prenesená",J247,0)</f>
        <v>0</v>
      </c>
      <c r="BH247" s="99">
        <f>IF(N247="zníž. prenesená",J247,0)</f>
        <v>0</v>
      </c>
      <c r="BI247" s="99">
        <f>IF(N247="nulová",J247,0)</f>
        <v>0</v>
      </c>
      <c r="BJ247" s="17" t="s">
        <v>113</v>
      </c>
      <c r="BK247" s="99">
        <f>I247*H247</f>
        <v>0</v>
      </c>
    </row>
    <row r="248" spans="2:65" s="1" customFormat="1" ht="16.350000000000001" customHeight="1">
      <c r="B248" s="34"/>
      <c r="C248" s="214" t="s">
        <v>1</v>
      </c>
      <c r="D248" s="214" t="s">
        <v>177</v>
      </c>
      <c r="E248" s="215" t="s">
        <v>1</v>
      </c>
      <c r="F248" s="216" t="s">
        <v>1</v>
      </c>
      <c r="G248" s="217" t="s">
        <v>1</v>
      </c>
      <c r="H248" s="218"/>
      <c r="I248" s="219"/>
      <c r="J248" s="220">
        <f t="shared" si="75"/>
        <v>0</v>
      </c>
      <c r="K248" s="169"/>
      <c r="L248" s="34"/>
      <c r="M248" s="221" t="s">
        <v>1</v>
      </c>
      <c r="N248" s="222" t="s">
        <v>43</v>
      </c>
      <c r="T248" s="61"/>
      <c r="AT248" s="17" t="s">
        <v>931</v>
      </c>
      <c r="AU248" s="17" t="s">
        <v>85</v>
      </c>
      <c r="AY248" s="17" t="s">
        <v>931</v>
      </c>
      <c r="BE248" s="99">
        <f>IF(N248="základná",J248,0)</f>
        <v>0</v>
      </c>
      <c r="BF248" s="99">
        <f>IF(N248="znížená",J248,0)</f>
        <v>0</v>
      </c>
      <c r="BG248" s="99">
        <f>IF(N248="zákl. prenesená",J248,0)</f>
        <v>0</v>
      </c>
      <c r="BH248" s="99">
        <f>IF(N248="zníž. prenesená",J248,0)</f>
        <v>0</v>
      </c>
      <c r="BI248" s="99">
        <f>IF(N248="nulová",J248,0)</f>
        <v>0</v>
      </c>
      <c r="BJ248" s="17" t="s">
        <v>113</v>
      </c>
      <c r="BK248" s="99">
        <f>I248*H248</f>
        <v>0</v>
      </c>
    </row>
    <row r="249" spans="2:65" s="1" customFormat="1" ht="16.350000000000001" customHeight="1">
      <c r="B249" s="34"/>
      <c r="C249" s="214" t="s">
        <v>1</v>
      </c>
      <c r="D249" s="214" t="s">
        <v>177</v>
      </c>
      <c r="E249" s="215" t="s">
        <v>1</v>
      </c>
      <c r="F249" s="216" t="s">
        <v>1</v>
      </c>
      <c r="G249" s="217" t="s">
        <v>1</v>
      </c>
      <c r="H249" s="218"/>
      <c r="I249" s="219"/>
      <c r="J249" s="220">
        <f t="shared" si="75"/>
        <v>0</v>
      </c>
      <c r="K249" s="169"/>
      <c r="L249" s="34"/>
      <c r="M249" s="221" t="s">
        <v>1</v>
      </c>
      <c r="N249" s="222" t="s">
        <v>43</v>
      </c>
      <c r="T249" s="61"/>
      <c r="AT249" s="17" t="s">
        <v>931</v>
      </c>
      <c r="AU249" s="17" t="s">
        <v>85</v>
      </c>
      <c r="AY249" s="17" t="s">
        <v>931</v>
      </c>
      <c r="BE249" s="99">
        <f>IF(N249="základná",J249,0)</f>
        <v>0</v>
      </c>
      <c r="BF249" s="99">
        <f>IF(N249="znížená",J249,0)</f>
        <v>0</v>
      </c>
      <c r="BG249" s="99">
        <f>IF(N249="zákl. prenesená",J249,0)</f>
        <v>0</v>
      </c>
      <c r="BH249" s="99">
        <f>IF(N249="zníž. prenesená",J249,0)</f>
        <v>0</v>
      </c>
      <c r="BI249" s="99">
        <f>IF(N249="nulová",J249,0)</f>
        <v>0</v>
      </c>
      <c r="BJ249" s="17" t="s">
        <v>113</v>
      </c>
      <c r="BK249" s="99">
        <f>I249*H249</f>
        <v>0</v>
      </c>
    </row>
    <row r="250" spans="2:65" s="1" customFormat="1" ht="16.350000000000001" customHeight="1">
      <c r="B250" s="34"/>
      <c r="C250" s="214" t="s">
        <v>1</v>
      </c>
      <c r="D250" s="214" t="s">
        <v>177</v>
      </c>
      <c r="E250" s="215" t="s">
        <v>1</v>
      </c>
      <c r="F250" s="216" t="s">
        <v>1</v>
      </c>
      <c r="G250" s="217" t="s">
        <v>1</v>
      </c>
      <c r="H250" s="218"/>
      <c r="I250" s="219"/>
      <c r="J250" s="220">
        <f t="shared" si="75"/>
        <v>0</v>
      </c>
      <c r="K250" s="169"/>
      <c r="L250" s="34"/>
      <c r="M250" s="221" t="s">
        <v>1</v>
      </c>
      <c r="N250" s="222" t="s">
        <v>43</v>
      </c>
      <c r="T250" s="61"/>
      <c r="AT250" s="17" t="s">
        <v>931</v>
      </c>
      <c r="AU250" s="17" t="s">
        <v>85</v>
      </c>
      <c r="AY250" s="17" t="s">
        <v>931</v>
      </c>
      <c r="BE250" s="99">
        <f>IF(N250="základná",J250,0)</f>
        <v>0</v>
      </c>
      <c r="BF250" s="99">
        <f>IF(N250="znížená",J250,0)</f>
        <v>0</v>
      </c>
      <c r="BG250" s="99">
        <f>IF(N250="zákl. prenesená",J250,0)</f>
        <v>0</v>
      </c>
      <c r="BH250" s="99">
        <f>IF(N250="zníž. prenesená",J250,0)</f>
        <v>0</v>
      </c>
      <c r="BI250" s="99">
        <f>IF(N250="nulová",J250,0)</f>
        <v>0</v>
      </c>
      <c r="BJ250" s="17" t="s">
        <v>113</v>
      </c>
      <c r="BK250" s="99">
        <f>I250*H250</f>
        <v>0</v>
      </c>
    </row>
    <row r="251" spans="2:65" s="1" customFormat="1" ht="16.350000000000001" customHeight="1">
      <c r="B251" s="34"/>
      <c r="C251" s="214" t="s">
        <v>1</v>
      </c>
      <c r="D251" s="214" t="s">
        <v>177</v>
      </c>
      <c r="E251" s="215" t="s">
        <v>1</v>
      </c>
      <c r="F251" s="216" t="s">
        <v>1</v>
      </c>
      <c r="G251" s="217" t="s">
        <v>1</v>
      </c>
      <c r="H251" s="218"/>
      <c r="I251" s="219"/>
      <c r="J251" s="220">
        <f t="shared" si="75"/>
        <v>0</v>
      </c>
      <c r="K251" s="169"/>
      <c r="L251" s="34"/>
      <c r="M251" s="221" t="s">
        <v>1</v>
      </c>
      <c r="N251" s="222" t="s">
        <v>43</v>
      </c>
      <c r="O251" s="223"/>
      <c r="P251" s="223"/>
      <c r="Q251" s="223"/>
      <c r="R251" s="223"/>
      <c r="S251" s="223"/>
      <c r="T251" s="224"/>
      <c r="AT251" s="17" t="s">
        <v>931</v>
      </c>
      <c r="AU251" s="17" t="s">
        <v>85</v>
      </c>
      <c r="AY251" s="17" t="s">
        <v>931</v>
      </c>
      <c r="BE251" s="99">
        <f>IF(N251="základná",J251,0)</f>
        <v>0</v>
      </c>
      <c r="BF251" s="99">
        <f>IF(N251="znížená",J251,0)</f>
        <v>0</v>
      </c>
      <c r="BG251" s="99">
        <f>IF(N251="zákl. prenesená",J251,0)</f>
        <v>0</v>
      </c>
      <c r="BH251" s="99">
        <f>IF(N251="zníž. prenesená",J251,0)</f>
        <v>0</v>
      </c>
      <c r="BI251" s="99">
        <f>IF(N251="nulová",J251,0)</f>
        <v>0</v>
      </c>
      <c r="BJ251" s="17" t="s">
        <v>113</v>
      </c>
      <c r="BK251" s="99">
        <f>I251*H251</f>
        <v>0</v>
      </c>
    </row>
    <row r="252" spans="2:65" s="1" customFormat="1" ht="6.95" customHeight="1">
      <c r="B252" s="49"/>
      <c r="C252" s="50"/>
      <c r="D252" s="50"/>
      <c r="E252" s="50"/>
      <c r="F252" s="50"/>
      <c r="G252" s="50"/>
      <c r="H252" s="50"/>
      <c r="I252" s="50"/>
      <c r="J252" s="50"/>
      <c r="K252" s="50"/>
      <c r="L252" s="34"/>
    </row>
  </sheetData>
  <sheetProtection algorithmName="SHA-512" hashValue="UlgIEYVxFslosTjgQJutXLsdPbKLHNfGG1HPfMdt5pvYG6DThYU7t7WgoxSFrUfncgLapDff+4wQBWVjSTzUlg==" saltValue="x6GjghdKjtB3Z+Z5IigETXJ2aNfvX9qTgsz+kWpPGzbiOaLlySdmU4MyCc8UYerpAkK7ql2OHTC0DYypdgLdFw==" spinCount="100000" sheet="1" objects="1" scenarios="1" formatColumns="0" formatRows="0" autoFilter="0"/>
  <autoFilter ref="C133:K251" xr:uid="{00000000-0009-0000-0000-000002000000}"/>
  <mergeCells count="14">
    <mergeCell ref="D112:F112"/>
    <mergeCell ref="E124:H124"/>
    <mergeCell ref="E126:H126"/>
    <mergeCell ref="L2:V2"/>
    <mergeCell ref="E87:H87"/>
    <mergeCell ref="D108:F108"/>
    <mergeCell ref="D109:F109"/>
    <mergeCell ref="D110:F110"/>
    <mergeCell ref="D111:F111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47:D252" xr:uid="{00000000-0002-0000-0200-000000000000}">
      <formula1>"K, M"</formula1>
    </dataValidation>
    <dataValidation type="list" allowBlank="1" showInputMessage="1" showErrorMessage="1" error="Povolené sú hodnoty základná, znížená, nulová." sqref="N247:N252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92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2:46" ht="24.95" customHeight="1">
      <c r="B4" s="20"/>
      <c r="D4" s="21" t="s">
        <v>116</v>
      </c>
      <c r="L4" s="20"/>
      <c r="M4" s="107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81" t="str">
        <f>'Rekapitulácia stavby'!K6</f>
        <v>Klientské centrum Olejkárska</v>
      </c>
      <c r="F7" s="282"/>
      <c r="G7" s="282"/>
      <c r="H7" s="282"/>
      <c r="L7" s="20"/>
    </row>
    <row r="8" spans="2:46" s="1" customFormat="1" ht="12" customHeight="1">
      <c r="B8" s="34"/>
      <c r="D8" s="27" t="s">
        <v>125</v>
      </c>
      <c r="L8" s="34"/>
    </row>
    <row r="9" spans="2:46" s="1" customFormat="1" ht="16.5" customHeight="1">
      <c r="B9" s="34"/>
      <c r="E9" s="264" t="s">
        <v>1084</v>
      </c>
      <c r="F9" s="283"/>
      <c r="G9" s="283"/>
      <c r="H9" s="283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7" t="s">
        <v>17</v>
      </c>
      <c r="F11" s="25" t="s">
        <v>1</v>
      </c>
      <c r="I11" s="27" t="s">
        <v>18</v>
      </c>
      <c r="J11" s="25" t="s">
        <v>1</v>
      </c>
      <c r="L11" s="34"/>
    </row>
    <row r="12" spans="2:46" s="1" customFormat="1" ht="12" customHeight="1">
      <c r="B12" s="34"/>
      <c r="D12" s="27" t="s">
        <v>19</v>
      </c>
      <c r="F12" s="25" t="s">
        <v>20</v>
      </c>
      <c r="I12" s="27" t="s">
        <v>21</v>
      </c>
      <c r="J12" s="57" t="str">
        <f>'Rekapitulácia stavby'!AN8</f>
        <v>7. 2. 2025</v>
      </c>
      <c r="L12" s="34"/>
    </row>
    <row r="13" spans="2:46" s="1" customFormat="1" ht="10.7" customHeight="1">
      <c r="B13" s="34"/>
      <c r="L13" s="34"/>
    </row>
    <row r="14" spans="2:46" s="1" customFormat="1" ht="12" customHeight="1">
      <c r="B14" s="34"/>
      <c r="D14" s="27" t="s">
        <v>23</v>
      </c>
      <c r="I14" s="27" t="s">
        <v>24</v>
      </c>
      <c r="J14" s="25" t="str">
        <f>IF('Rekapitulácia stavby'!AN10="","",'Rekapitulácia stavby'!AN10)</f>
        <v/>
      </c>
      <c r="L14" s="34"/>
    </row>
    <row r="15" spans="2:46" s="1" customFormat="1" ht="18" customHeight="1">
      <c r="B15" s="34"/>
      <c r="E15" s="25" t="str">
        <f>IF('Rekapitulácia stavby'!E11="","",'Rekapitulácia stavby'!E11)</f>
        <v>DPB a.s.</v>
      </c>
      <c r="I15" s="27" t="s">
        <v>26</v>
      </c>
      <c r="J15" s="25" t="str">
        <f>IF('Rekapitulácia stavby'!AN11="","",'Rekapitulácia stavby'!AN11)</f>
        <v/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7" t="s">
        <v>27</v>
      </c>
      <c r="I17" s="27" t="s">
        <v>24</v>
      </c>
      <c r="J17" s="28" t="str">
        <f>'Rekapitulácia stavby'!AN13</f>
        <v>Vyplň údaj</v>
      </c>
      <c r="L17" s="34"/>
    </row>
    <row r="18" spans="2:12" s="1" customFormat="1" ht="18" customHeight="1">
      <c r="B18" s="34"/>
      <c r="E18" s="284" t="str">
        <f>'Rekapitulácia stavby'!E14</f>
        <v>Vyplň údaj</v>
      </c>
      <c r="F18" s="269"/>
      <c r="G18" s="269"/>
      <c r="H18" s="269"/>
      <c r="I18" s="27" t="s">
        <v>26</v>
      </c>
      <c r="J18" s="28" t="str">
        <f>'Rekapitulácia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7" t="s">
        <v>29</v>
      </c>
      <c r="I20" s="27" t="s">
        <v>24</v>
      </c>
      <c r="J20" s="25" t="str">
        <f>IF('Rekapitulácia stavby'!AN16="","",'Rekapitulácia stavby'!AN16)</f>
        <v/>
      </c>
      <c r="L20" s="34"/>
    </row>
    <row r="21" spans="2:12" s="1" customFormat="1" ht="18" customHeight="1">
      <c r="B21" s="34"/>
      <c r="E21" s="25" t="str">
        <f>IF('Rekapitulácia stavby'!E17="","",'Rekapitulácia stavby'!E17)</f>
        <v>Ing.arch.Soňa Havliková</v>
      </c>
      <c r="I21" s="27" t="s">
        <v>26</v>
      </c>
      <c r="J21" s="25" t="str">
        <f>IF('Rekapitulácia stavby'!AN17="","",'Rekapitulácia stavby'!AN17)</f>
        <v/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4"/>
    </row>
    <row r="24" spans="2:12" s="1" customFormat="1" ht="18" customHeight="1">
      <c r="B24" s="34"/>
      <c r="E24" s="25" t="str">
        <f>IF('Rekapitulácia stavby'!E20="","",'Rekapitulácia stavby'!E20)</f>
        <v>Rozing s.r.o.</v>
      </c>
      <c r="I24" s="27" t="s">
        <v>26</v>
      </c>
      <c r="J24" s="25" t="str">
        <f>IF('Rekapitulácia stavby'!AN20="","",'Rekapitulácia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7" t="s">
        <v>34</v>
      </c>
      <c r="L26" s="34"/>
    </row>
    <row r="27" spans="2:12" s="7" customFormat="1" ht="16.5" customHeight="1">
      <c r="B27" s="108"/>
      <c r="E27" s="273" t="s">
        <v>1</v>
      </c>
      <c r="F27" s="273"/>
      <c r="G27" s="273"/>
      <c r="H27" s="273"/>
      <c r="L27" s="10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58"/>
      <c r="J29" s="58"/>
      <c r="K29" s="58"/>
      <c r="L29" s="34"/>
    </row>
    <row r="30" spans="2:12" s="1" customFormat="1" ht="14.45" customHeight="1">
      <c r="B30" s="34"/>
      <c r="D30" s="25" t="s">
        <v>128</v>
      </c>
      <c r="J30" s="33">
        <f>J96</f>
        <v>0</v>
      </c>
      <c r="L30" s="34"/>
    </row>
    <row r="31" spans="2:12" s="1" customFormat="1" ht="14.45" customHeight="1">
      <c r="B31" s="34"/>
      <c r="D31" s="32" t="s">
        <v>105</v>
      </c>
      <c r="J31" s="33">
        <f>J101</f>
        <v>0</v>
      </c>
      <c r="L31" s="34"/>
    </row>
    <row r="32" spans="2:12" s="1" customFormat="1" ht="25.35" customHeight="1">
      <c r="B32" s="34"/>
      <c r="D32" s="109" t="s">
        <v>37</v>
      </c>
      <c r="J32" s="71">
        <f>ROUND(J30 + J31, 2)</f>
        <v>0</v>
      </c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F34" s="37" t="s">
        <v>39</v>
      </c>
      <c r="I34" s="37" t="s">
        <v>38</v>
      </c>
      <c r="J34" s="37" t="s">
        <v>40</v>
      </c>
      <c r="L34" s="34"/>
    </row>
    <row r="35" spans="2:12" s="1" customFormat="1" ht="14.45" customHeight="1">
      <c r="B35" s="34"/>
      <c r="D35" s="60" t="s">
        <v>41</v>
      </c>
      <c r="E35" s="39" t="s">
        <v>42</v>
      </c>
      <c r="F35" s="110">
        <f>ROUND((ROUND((SUM(BE101:BE108) + SUM(BE128:BE183)),  2) + SUM(BE185:BE189)), 2)</f>
        <v>0</v>
      </c>
      <c r="G35" s="111"/>
      <c r="H35" s="111"/>
      <c r="I35" s="112">
        <v>0.23</v>
      </c>
      <c r="J35" s="110">
        <f>ROUND((ROUND(((SUM(BE101:BE108) + SUM(BE128:BE183))*I35),  2) + (SUM(BE185:BE189)*I35)), 2)</f>
        <v>0</v>
      </c>
      <c r="L35" s="34"/>
    </row>
    <row r="36" spans="2:12" s="1" customFormat="1" ht="14.45" customHeight="1">
      <c r="B36" s="34"/>
      <c r="E36" s="39" t="s">
        <v>43</v>
      </c>
      <c r="F36" s="110">
        <f>ROUND((ROUND((SUM(BF101:BF108) + SUM(BF128:BF183)),  2) + SUM(BF185:BF189)), 2)</f>
        <v>0</v>
      </c>
      <c r="G36" s="111"/>
      <c r="H36" s="111"/>
      <c r="I36" s="112">
        <v>0.23</v>
      </c>
      <c r="J36" s="110">
        <f>ROUND((ROUND(((SUM(BF101:BF108) + SUM(BF128:BF183))*I36),  2) + (SUM(BF185:BF189)*I36)), 2)</f>
        <v>0</v>
      </c>
      <c r="L36" s="34"/>
    </row>
    <row r="37" spans="2:12" s="1" customFormat="1" ht="14.45" hidden="1" customHeight="1">
      <c r="B37" s="34"/>
      <c r="E37" s="27" t="s">
        <v>44</v>
      </c>
      <c r="F37" s="113">
        <f>ROUND((ROUND((SUM(BG101:BG108) + SUM(BG128:BG183)),  2) + SUM(BG185:BG189)), 2)</f>
        <v>0</v>
      </c>
      <c r="I37" s="114">
        <v>0.23</v>
      </c>
      <c r="J37" s="113">
        <f>0</f>
        <v>0</v>
      </c>
      <c r="L37" s="34"/>
    </row>
    <row r="38" spans="2:12" s="1" customFormat="1" ht="14.45" hidden="1" customHeight="1">
      <c r="B38" s="34"/>
      <c r="E38" s="27" t="s">
        <v>45</v>
      </c>
      <c r="F38" s="113">
        <f>ROUND((ROUND((SUM(BH101:BH108) + SUM(BH128:BH183)),  2) + SUM(BH185:BH189)), 2)</f>
        <v>0</v>
      </c>
      <c r="I38" s="114">
        <v>0.23</v>
      </c>
      <c r="J38" s="113">
        <f>0</f>
        <v>0</v>
      </c>
      <c r="L38" s="34"/>
    </row>
    <row r="39" spans="2:12" s="1" customFormat="1" ht="14.45" hidden="1" customHeight="1">
      <c r="B39" s="34"/>
      <c r="E39" s="39" t="s">
        <v>46</v>
      </c>
      <c r="F39" s="110">
        <f>ROUND((ROUND((SUM(BI101:BI108) + SUM(BI128:BI183)),  2) + SUM(BI185:BI189)), 2)</f>
        <v>0</v>
      </c>
      <c r="G39" s="111"/>
      <c r="H39" s="111"/>
      <c r="I39" s="112">
        <v>0</v>
      </c>
      <c r="J39" s="110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104"/>
      <c r="D41" s="115" t="s">
        <v>47</v>
      </c>
      <c r="E41" s="62"/>
      <c r="F41" s="62"/>
      <c r="G41" s="116" t="s">
        <v>48</v>
      </c>
      <c r="H41" s="117" t="s">
        <v>49</v>
      </c>
      <c r="I41" s="62"/>
      <c r="J41" s="118">
        <f>SUM(J32:J39)</f>
        <v>0</v>
      </c>
      <c r="K41" s="119"/>
      <c r="L41" s="34"/>
    </row>
    <row r="42" spans="2:12" s="1" customFormat="1" ht="14.45" customHeight="1">
      <c r="B42" s="34"/>
      <c r="L42" s="34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50</v>
      </c>
      <c r="E50" s="47"/>
      <c r="F50" s="47"/>
      <c r="G50" s="46" t="s">
        <v>51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52</v>
      </c>
      <c r="E61" s="36"/>
      <c r="F61" s="120" t="s">
        <v>53</v>
      </c>
      <c r="G61" s="48" t="s">
        <v>52</v>
      </c>
      <c r="H61" s="36"/>
      <c r="I61" s="36"/>
      <c r="J61" s="121" t="s">
        <v>53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54</v>
      </c>
      <c r="E65" s="47"/>
      <c r="F65" s="47"/>
      <c r="G65" s="46" t="s">
        <v>55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52</v>
      </c>
      <c r="E76" s="36"/>
      <c r="F76" s="120" t="s">
        <v>53</v>
      </c>
      <c r="G76" s="48" t="s">
        <v>52</v>
      </c>
      <c r="H76" s="36"/>
      <c r="I76" s="36"/>
      <c r="J76" s="121" t="s">
        <v>53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47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47" s="1" customFormat="1" ht="24.95" customHeight="1">
      <c r="B82" s="34"/>
      <c r="C82" s="21" t="s">
        <v>129</v>
      </c>
      <c r="L82" s="34"/>
    </row>
    <row r="83" spans="2:47" s="1" customFormat="1" ht="6.95" customHeight="1">
      <c r="B83" s="34"/>
      <c r="L83" s="34"/>
    </row>
    <row r="84" spans="2:47" s="1" customFormat="1" ht="12" customHeight="1">
      <c r="B84" s="34"/>
      <c r="C84" s="27" t="s">
        <v>15</v>
      </c>
      <c r="L84" s="34"/>
    </row>
    <row r="85" spans="2:47" s="1" customFormat="1" ht="16.5" customHeight="1">
      <c r="B85" s="34"/>
      <c r="E85" s="281" t="str">
        <f>E7</f>
        <v>Klientské centrum Olejkárska</v>
      </c>
      <c r="F85" s="282"/>
      <c r="G85" s="282"/>
      <c r="H85" s="282"/>
      <c r="L85" s="34"/>
    </row>
    <row r="86" spans="2:47" s="1" customFormat="1" ht="12" customHeight="1">
      <c r="B86" s="34"/>
      <c r="C86" s="27" t="s">
        <v>125</v>
      </c>
      <c r="L86" s="34"/>
    </row>
    <row r="87" spans="2:47" s="1" customFormat="1" ht="16.5" customHeight="1">
      <c r="B87" s="34"/>
      <c r="E87" s="264" t="str">
        <f>E9</f>
        <v>03 - Elektroinštalácia</v>
      </c>
      <c r="F87" s="283"/>
      <c r="G87" s="283"/>
      <c r="H87" s="283"/>
      <c r="L87" s="34"/>
    </row>
    <row r="88" spans="2:47" s="1" customFormat="1" ht="6.95" customHeight="1">
      <c r="B88" s="34"/>
      <c r="L88" s="34"/>
    </row>
    <row r="89" spans="2:47" s="1" customFormat="1" ht="12" customHeight="1">
      <c r="B89" s="34"/>
      <c r="C89" s="27" t="s">
        <v>19</v>
      </c>
      <c r="F89" s="25" t="str">
        <f>F12</f>
        <v xml:space="preserve"> </v>
      </c>
      <c r="I89" s="27" t="s">
        <v>21</v>
      </c>
      <c r="J89" s="57" t="str">
        <f>IF(J12="","",J12)</f>
        <v>7. 2. 2025</v>
      </c>
      <c r="L89" s="34"/>
    </row>
    <row r="90" spans="2:47" s="1" customFormat="1" ht="6.95" customHeight="1">
      <c r="B90" s="34"/>
      <c r="L90" s="34"/>
    </row>
    <row r="91" spans="2:47" s="1" customFormat="1" ht="25.7" customHeight="1">
      <c r="B91" s="34"/>
      <c r="C91" s="27" t="s">
        <v>23</v>
      </c>
      <c r="F91" s="25" t="str">
        <f>E15</f>
        <v>DPB a.s.</v>
      </c>
      <c r="I91" s="27" t="s">
        <v>29</v>
      </c>
      <c r="J91" s="30" t="str">
        <f>E21</f>
        <v>Ing.arch.Soňa Havliková</v>
      </c>
      <c r="L91" s="34"/>
    </row>
    <row r="92" spans="2:47" s="1" customFormat="1" ht="15.2" customHeight="1">
      <c r="B92" s="34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Rozing s.r.o.</v>
      </c>
      <c r="L92" s="34"/>
    </row>
    <row r="93" spans="2:47" s="1" customFormat="1" ht="10.35" customHeight="1">
      <c r="B93" s="34"/>
      <c r="L93" s="34"/>
    </row>
    <row r="94" spans="2:47" s="1" customFormat="1" ht="29.25" customHeight="1">
      <c r="B94" s="34"/>
      <c r="C94" s="122" t="s">
        <v>130</v>
      </c>
      <c r="D94" s="104"/>
      <c r="E94" s="104"/>
      <c r="F94" s="104"/>
      <c r="G94" s="104"/>
      <c r="H94" s="104"/>
      <c r="I94" s="104"/>
      <c r="J94" s="123" t="s">
        <v>131</v>
      </c>
      <c r="K94" s="104"/>
      <c r="L94" s="34"/>
    </row>
    <row r="95" spans="2:47" s="1" customFormat="1" ht="10.35" customHeight="1">
      <c r="B95" s="34"/>
      <c r="L95" s="34"/>
    </row>
    <row r="96" spans="2:47" s="1" customFormat="1" ht="22.7" customHeight="1">
      <c r="B96" s="34"/>
      <c r="C96" s="124" t="s">
        <v>132</v>
      </c>
      <c r="J96" s="71">
        <f>J128</f>
        <v>0</v>
      </c>
      <c r="L96" s="34"/>
      <c r="AU96" s="17" t="s">
        <v>133</v>
      </c>
    </row>
    <row r="97" spans="2:65" s="8" customFormat="1" ht="24.95" customHeight="1">
      <c r="B97" s="125"/>
      <c r="D97" s="126" t="s">
        <v>1085</v>
      </c>
      <c r="E97" s="127"/>
      <c r="F97" s="127"/>
      <c r="G97" s="127"/>
      <c r="H97" s="127"/>
      <c r="I97" s="127"/>
      <c r="J97" s="128">
        <f>J129</f>
        <v>0</v>
      </c>
      <c r="L97" s="125"/>
    </row>
    <row r="98" spans="2:65" s="8" customFormat="1" ht="21.75" customHeight="1">
      <c r="B98" s="125"/>
      <c r="D98" s="133" t="s">
        <v>150</v>
      </c>
      <c r="J98" s="134">
        <f>J184</f>
        <v>0</v>
      </c>
      <c r="L98" s="125"/>
    </row>
    <row r="99" spans="2:65" s="1" customFormat="1" ht="21.75" customHeight="1">
      <c r="B99" s="34"/>
      <c r="L99" s="34"/>
    </row>
    <row r="100" spans="2:65" s="1" customFormat="1" ht="6.95" customHeight="1">
      <c r="B100" s="34"/>
      <c r="L100" s="34"/>
    </row>
    <row r="101" spans="2:65" s="1" customFormat="1" ht="29.25" customHeight="1">
      <c r="B101" s="34"/>
      <c r="C101" s="124" t="s">
        <v>151</v>
      </c>
      <c r="J101" s="135">
        <f>ROUND(J102 + J103 + J104 + J105 + J106 + J107,2)</f>
        <v>0</v>
      </c>
      <c r="L101" s="34"/>
      <c r="N101" s="136" t="s">
        <v>41</v>
      </c>
    </row>
    <row r="102" spans="2:65" s="1" customFormat="1" ht="18" customHeight="1">
      <c r="B102" s="34"/>
      <c r="D102" s="279" t="s">
        <v>152</v>
      </c>
      <c r="E102" s="280"/>
      <c r="F102" s="280"/>
      <c r="J102" s="95">
        <v>0</v>
      </c>
      <c r="L102" s="137"/>
      <c r="M102" s="138"/>
      <c r="N102" s="139" t="s">
        <v>43</v>
      </c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  <c r="AF102" s="138"/>
      <c r="AG102" s="138"/>
      <c r="AH102" s="138"/>
      <c r="AI102" s="138"/>
      <c r="AJ102" s="138"/>
      <c r="AK102" s="138"/>
      <c r="AL102" s="138"/>
      <c r="AM102" s="138"/>
      <c r="AN102" s="138"/>
      <c r="AO102" s="138"/>
      <c r="AP102" s="138"/>
      <c r="AQ102" s="138"/>
      <c r="AR102" s="138"/>
      <c r="AS102" s="138"/>
      <c r="AT102" s="138"/>
      <c r="AU102" s="138"/>
      <c r="AV102" s="138"/>
      <c r="AW102" s="138"/>
      <c r="AX102" s="138"/>
      <c r="AY102" s="140" t="s">
        <v>153</v>
      </c>
      <c r="AZ102" s="138"/>
      <c r="BA102" s="138"/>
      <c r="BB102" s="138"/>
      <c r="BC102" s="138"/>
      <c r="BD102" s="138"/>
      <c r="BE102" s="141">
        <f t="shared" ref="BE102:BE107" si="0">IF(N102="základná",J102,0)</f>
        <v>0</v>
      </c>
      <c r="BF102" s="141">
        <f t="shared" ref="BF102:BF107" si="1">IF(N102="znížená",J102,0)</f>
        <v>0</v>
      </c>
      <c r="BG102" s="141">
        <f t="shared" ref="BG102:BG107" si="2">IF(N102="zákl. prenesená",J102,0)</f>
        <v>0</v>
      </c>
      <c r="BH102" s="141">
        <f t="shared" ref="BH102:BH107" si="3">IF(N102="zníž. prenesená",J102,0)</f>
        <v>0</v>
      </c>
      <c r="BI102" s="141">
        <f t="shared" ref="BI102:BI107" si="4">IF(N102="nulová",J102,0)</f>
        <v>0</v>
      </c>
      <c r="BJ102" s="140" t="s">
        <v>113</v>
      </c>
      <c r="BK102" s="138"/>
      <c r="BL102" s="138"/>
      <c r="BM102" s="138"/>
    </row>
    <row r="103" spans="2:65" s="1" customFormat="1" ht="18" customHeight="1">
      <c r="B103" s="34"/>
      <c r="D103" s="279" t="s">
        <v>154</v>
      </c>
      <c r="E103" s="280"/>
      <c r="F103" s="280"/>
      <c r="J103" s="95">
        <v>0</v>
      </c>
      <c r="L103" s="137"/>
      <c r="M103" s="138"/>
      <c r="N103" s="139" t="s">
        <v>43</v>
      </c>
      <c r="O103" s="138"/>
      <c r="P103" s="138"/>
      <c r="Q103" s="138"/>
      <c r="R103" s="138"/>
      <c r="S103" s="138"/>
      <c r="T103" s="138"/>
      <c r="U103" s="138"/>
      <c r="V103" s="138"/>
      <c r="W103" s="138"/>
      <c r="X103" s="138"/>
      <c r="Y103" s="138"/>
      <c r="Z103" s="138"/>
      <c r="AA103" s="138"/>
      <c r="AB103" s="138"/>
      <c r="AC103" s="138"/>
      <c r="AD103" s="138"/>
      <c r="AE103" s="138"/>
      <c r="AF103" s="138"/>
      <c r="AG103" s="138"/>
      <c r="AH103" s="138"/>
      <c r="AI103" s="138"/>
      <c r="AJ103" s="138"/>
      <c r="AK103" s="138"/>
      <c r="AL103" s="138"/>
      <c r="AM103" s="138"/>
      <c r="AN103" s="138"/>
      <c r="AO103" s="138"/>
      <c r="AP103" s="138"/>
      <c r="AQ103" s="138"/>
      <c r="AR103" s="138"/>
      <c r="AS103" s="138"/>
      <c r="AT103" s="138"/>
      <c r="AU103" s="138"/>
      <c r="AV103" s="138"/>
      <c r="AW103" s="138"/>
      <c r="AX103" s="138"/>
      <c r="AY103" s="140" t="s">
        <v>153</v>
      </c>
      <c r="AZ103" s="138"/>
      <c r="BA103" s="138"/>
      <c r="BB103" s="138"/>
      <c r="BC103" s="138"/>
      <c r="BD103" s="138"/>
      <c r="BE103" s="141">
        <f t="shared" si="0"/>
        <v>0</v>
      </c>
      <c r="BF103" s="141">
        <f t="shared" si="1"/>
        <v>0</v>
      </c>
      <c r="BG103" s="141">
        <f t="shared" si="2"/>
        <v>0</v>
      </c>
      <c r="BH103" s="141">
        <f t="shared" si="3"/>
        <v>0</v>
      </c>
      <c r="BI103" s="141">
        <f t="shared" si="4"/>
        <v>0</v>
      </c>
      <c r="BJ103" s="140" t="s">
        <v>113</v>
      </c>
      <c r="BK103" s="138"/>
      <c r="BL103" s="138"/>
      <c r="BM103" s="138"/>
    </row>
    <row r="104" spans="2:65" s="1" customFormat="1" ht="18" customHeight="1">
      <c r="B104" s="34"/>
      <c r="D104" s="279" t="s">
        <v>155</v>
      </c>
      <c r="E104" s="280"/>
      <c r="F104" s="280"/>
      <c r="J104" s="95">
        <v>0</v>
      </c>
      <c r="L104" s="137"/>
      <c r="M104" s="138"/>
      <c r="N104" s="139" t="s">
        <v>43</v>
      </c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40" t="s">
        <v>153</v>
      </c>
      <c r="AZ104" s="138"/>
      <c r="BA104" s="138"/>
      <c r="BB104" s="138"/>
      <c r="BC104" s="138"/>
      <c r="BD104" s="138"/>
      <c r="BE104" s="141">
        <f t="shared" si="0"/>
        <v>0</v>
      </c>
      <c r="BF104" s="141">
        <f t="shared" si="1"/>
        <v>0</v>
      </c>
      <c r="BG104" s="141">
        <f t="shared" si="2"/>
        <v>0</v>
      </c>
      <c r="BH104" s="141">
        <f t="shared" si="3"/>
        <v>0</v>
      </c>
      <c r="BI104" s="141">
        <f t="shared" si="4"/>
        <v>0</v>
      </c>
      <c r="BJ104" s="140" t="s">
        <v>113</v>
      </c>
      <c r="BK104" s="138"/>
      <c r="BL104" s="138"/>
      <c r="BM104" s="138"/>
    </row>
    <row r="105" spans="2:65" s="1" customFormat="1" ht="18" customHeight="1">
      <c r="B105" s="34"/>
      <c r="D105" s="279" t="s">
        <v>156</v>
      </c>
      <c r="E105" s="280"/>
      <c r="F105" s="280"/>
      <c r="J105" s="95">
        <v>0</v>
      </c>
      <c r="L105" s="137"/>
      <c r="M105" s="138"/>
      <c r="N105" s="139" t="s">
        <v>43</v>
      </c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40" t="s">
        <v>153</v>
      </c>
      <c r="AZ105" s="138"/>
      <c r="BA105" s="138"/>
      <c r="BB105" s="138"/>
      <c r="BC105" s="138"/>
      <c r="BD105" s="138"/>
      <c r="BE105" s="141">
        <f t="shared" si="0"/>
        <v>0</v>
      </c>
      <c r="BF105" s="141">
        <f t="shared" si="1"/>
        <v>0</v>
      </c>
      <c r="BG105" s="141">
        <f t="shared" si="2"/>
        <v>0</v>
      </c>
      <c r="BH105" s="141">
        <f t="shared" si="3"/>
        <v>0</v>
      </c>
      <c r="BI105" s="141">
        <f t="shared" si="4"/>
        <v>0</v>
      </c>
      <c r="BJ105" s="140" t="s">
        <v>113</v>
      </c>
      <c r="BK105" s="138"/>
      <c r="BL105" s="138"/>
      <c r="BM105" s="138"/>
    </row>
    <row r="106" spans="2:65" s="1" customFormat="1" ht="18" customHeight="1">
      <c r="B106" s="34"/>
      <c r="D106" s="279" t="s">
        <v>157</v>
      </c>
      <c r="E106" s="280"/>
      <c r="F106" s="280"/>
      <c r="J106" s="95">
        <v>0</v>
      </c>
      <c r="L106" s="137"/>
      <c r="M106" s="138"/>
      <c r="N106" s="139" t="s">
        <v>43</v>
      </c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40" t="s">
        <v>153</v>
      </c>
      <c r="AZ106" s="138"/>
      <c r="BA106" s="138"/>
      <c r="BB106" s="138"/>
      <c r="BC106" s="138"/>
      <c r="BD106" s="138"/>
      <c r="BE106" s="141">
        <f t="shared" si="0"/>
        <v>0</v>
      </c>
      <c r="BF106" s="141">
        <f t="shared" si="1"/>
        <v>0</v>
      </c>
      <c r="BG106" s="141">
        <f t="shared" si="2"/>
        <v>0</v>
      </c>
      <c r="BH106" s="141">
        <f t="shared" si="3"/>
        <v>0</v>
      </c>
      <c r="BI106" s="141">
        <f t="shared" si="4"/>
        <v>0</v>
      </c>
      <c r="BJ106" s="140" t="s">
        <v>113</v>
      </c>
      <c r="BK106" s="138"/>
      <c r="BL106" s="138"/>
      <c r="BM106" s="138"/>
    </row>
    <row r="107" spans="2:65" s="1" customFormat="1" ht="18" customHeight="1">
      <c r="B107" s="34"/>
      <c r="D107" s="94" t="s">
        <v>158</v>
      </c>
      <c r="J107" s="95">
        <f>ROUND(J30*T107,2)</f>
        <v>0</v>
      </c>
      <c r="L107" s="137"/>
      <c r="M107" s="138"/>
      <c r="N107" s="139" t="s">
        <v>43</v>
      </c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40" t="s">
        <v>159</v>
      </c>
      <c r="AZ107" s="138"/>
      <c r="BA107" s="138"/>
      <c r="BB107" s="138"/>
      <c r="BC107" s="138"/>
      <c r="BD107" s="138"/>
      <c r="BE107" s="141">
        <f t="shared" si="0"/>
        <v>0</v>
      </c>
      <c r="BF107" s="141">
        <f t="shared" si="1"/>
        <v>0</v>
      </c>
      <c r="BG107" s="141">
        <f t="shared" si="2"/>
        <v>0</v>
      </c>
      <c r="BH107" s="141">
        <f t="shared" si="3"/>
        <v>0</v>
      </c>
      <c r="BI107" s="141">
        <f t="shared" si="4"/>
        <v>0</v>
      </c>
      <c r="BJ107" s="140" t="s">
        <v>113</v>
      </c>
      <c r="BK107" s="138"/>
      <c r="BL107" s="138"/>
      <c r="BM107" s="138"/>
    </row>
    <row r="108" spans="2:65" s="1" customFormat="1">
      <c r="B108" s="34"/>
      <c r="L108" s="34"/>
    </row>
    <row r="109" spans="2:65" s="1" customFormat="1" ht="29.25" customHeight="1">
      <c r="B109" s="34"/>
      <c r="C109" s="103" t="s">
        <v>110</v>
      </c>
      <c r="D109" s="104"/>
      <c r="E109" s="104"/>
      <c r="F109" s="104"/>
      <c r="G109" s="104"/>
      <c r="H109" s="104"/>
      <c r="I109" s="104"/>
      <c r="J109" s="105">
        <f>ROUND(J96+J101,2)</f>
        <v>0</v>
      </c>
      <c r="K109" s="104"/>
      <c r="L109" s="34"/>
    </row>
    <row r="110" spans="2:65" s="1" customFormat="1" ht="6.95" customHeight="1"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34"/>
    </row>
    <row r="114" spans="2:63" s="1" customFormat="1" ht="6.95" customHeight="1">
      <c r="B114" s="51"/>
      <c r="C114" s="52"/>
      <c r="D114" s="52"/>
      <c r="E114" s="52"/>
      <c r="F114" s="52"/>
      <c r="G114" s="52"/>
      <c r="H114" s="52"/>
      <c r="I114" s="52"/>
      <c r="J114" s="52"/>
      <c r="K114" s="52"/>
      <c r="L114" s="34"/>
    </row>
    <row r="115" spans="2:63" s="1" customFormat="1" ht="24.95" customHeight="1">
      <c r="B115" s="34"/>
      <c r="C115" s="21" t="s">
        <v>160</v>
      </c>
      <c r="L115" s="34"/>
    </row>
    <row r="116" spans="2:63" s="1" customFormat="1" ht="6.95" customHeight="1">
      <c r="B116" s="34"/>
      <c r="L116" s="34"/>
    </row>
    <row r="117" spans="2:63" s="1" customFormat="1" ht="12" customHeight="1">
      <c r="B117" s="34"/>
      <c r="C117" s="27" t="s">
        <v>15</v>
      </c>
      <c r="L117" s="34"/>
    </row>
    <row r="118" spans="2:63" s="1" customFormat="1" ht="16.5" customHeight="1">
      <c r="B118" s="34"/>
      <c r="E118" s="281" t="str">
        <f>E7</f>
        <v>Klientské centrum Olejkárska</v>
      </c>
      <c r="F118" s="282"/>
      <c r="G118" s="282"/>
      <c r="H118" s="282"/>
      <c r="L118" s="34"/>
    </row>
    <row r="119" spans="2:63" s="1" customFormat="1" ht="12" customHeight="1">
      <c r="B119" s="34"/>
      <c r="C119" s="27" t="s">
        <v>125</v>
      </c>
      <c r="L119" s="34"/>
    </row>
    <row r="120" spans="2:63" s="1" customFormat="1" ht="16.5" customHeight="1">
      <c r="B120" s="34"/>
      <c r="E120" s="264" t="str">
        <f>E9</f>
        <v>03 - Elektroinštalácia</v>
      </c>
      <c r="F120" s="283"/>
      <c r="G120" s="283"/>
      <c r="H120" s="283"/>
      <c r="L120" s="34"/>
    </row>
    <row r="121" spans="2:63" s="1" customFormat="1" ht="6.95" customHeight="1">
      <c r="B121" s="34"/>
      <c r="L121" s="34"/>
    </row>
    <row r="122" spans="2:63" s="1" customFormat="1" ht="12" customHeight="1">
      <c r="B122" s="34"/>
      <c r="C122" s="27" t="s">
        <v>19</v>
      </c>
      <c r="F122" s="25" t="str">
        <f>F12</f>
        <v xml:space="preserve"> </v>
      </c>
      <c r="I122" s="27" t="s">
        <v>21</v>
      </c>
      <c r="J122" s="57" t="str">
        <f>IF(J12="","",J12)</f>
        <v>7. 2. 2025</v>
      </c>
      <c r="L122" s="34"/>
    </row>
    <row r="123" spans="2:63" s="1" customFormat="1" ht="6.95" customHeight="1">
      <c r="B123" s="34"/>
      <c r="L123" s="34"/>
    </row>
    <row r="124" spans="2:63" s="1" customFormat="1" ht="25.7" customHeight="1">
      <c r="B124" s="34"/>
      <c r="C124" s="27" t="s">
        <v>23</v>
      </c>
      <c r="F124" s="25" t="str">
        <f>E15</f>
        <v>DPB a.s.</v>
      </c>
      <c r="I124" s="27" t="s">
        <v>29</v>
      </c>
      <c r="J124" s="30" t="str">
        <f>E21</f>
        <v>Ing.arch.Soňa Havliková</v>
      </c>
      <c r="L124" s="34"/>
    </row>
    <row r="125" spans="2:63" s="1" customFormat="1" ht="15.2" customHeight="1">
      <c r="B125" s="34"/>
      <c r="C125" s="27" t="s">
        <v>27</v>
      </c>
      <c r="F125" s="25" t="str">
        <f>IF(E18="","",E18)</f>
        <v>Vyplň údaj</v>
      </c>
      <c r="I125" s="27" t="s">
        <v>32</v>
      </c>
      <c r="J125" s="30" t="str">
        <f>E24</f>
        <v>Rozing s.r.o.</v>
      </c>
      <c r="L125" s="34"/>
    </row>
    <row r="126" spans="2:63" s="1" customFormat="1" ht="10.35" customHeight="1">
      <c r="B126" s="34"/>
      <c r="L126" s="34"/>
    </row>
    <row r="127" spans="2:63" s="10" customFormat="1" ht="29.25" customHeight="1">
      <c r="B127" s="142"/>
      <c r="C127" s="143" t="s">
        <v>161</v>
      </c>
      <c r="D127" s="144" t="s">
        <v>62</v>
      </c>
      <c r="E127" s="144" t="s">
        <v>58</v>
      </c>
      <c r="F127" s="144" t="s">
        <v>59</v>
      </c>
      <c r="G127" s="144" t="s">
        <v>162</v>
      </c>
      <c r="H127" s="144" t="s">
        <v>163</v>
      </c>
      <c r="I127" s="144" t="s">
        <v>164</v>
      </c>
      <c r="J127" s="145" t="s">
        <v>131</v>
      </c>
      <c r="K127" s="146" t="s">
        <v>165</v>
      </c>
      <c r="L127" s="142"/>
      <c r="M127" s="64" t="s">
        <v>1</v>
      </c>
      <c r="N127" s="65" t="s">
        <v>41</v>
      </c>
      <c r="O127" s="65" t="s">
        <v>166</v>
      </c>
      <c r="P127" s="65" t="s">
        <v>167</v>
      </c>
      <c r="Q127" s="65" t="s">
        <v>168</v>
      </c>
      <c r="R127" s="65" t="s">
        <v>169</v>
      </c>
      <c r="S127" s="65" t="s">
        <v>170</v>
      </c>
      <c r="T127" s="66" t="s">
        <v>171</v>
      </c>
    </row>
    <row r="128" spans="2:63" s="1" customFormat="1" ht="22.7" customHeight="1">
      <c r="B128" s="34"/>
      <c r="C128" s="69" t="s">
        <v>128</v>
      </c>
      <c r="J128" s="147">
        <f>BK128</f>
        <v>0</v>
      </c>
      <c r="L128" s="34"/>
      <c r="M128" s="67"/>
      <c r="N128" s="58"/>
      <c r="O128" s="58"/>
      <c r="P128" s="148">
        <f>P129+P184</f>
        <v>0</v>
      </c>
      <c r="Q128" s="58"/>
      <c r="R128" s="148">
        <f>R129+R184</f>
        <v>0</v>
      </c>
      <c r="S128" s="58"/>
      <c r="T128" s="149">
        <f>T129+T184</f>
        <v>0</v>
      </c>
      <c r="AT128" s="17" t="s">
        <v>76</v>
      </c>
      <c r="AU128" s="17" t="s">
        <v>133</v>
      </c>
      <c r="BK128" s="150">
        <f>BK129+BK184</f>
        <v>0</v>
      </c>
    </row>
    <row r="129" spans="2:65" s="11" customFormat="1" ht="25.9" customHeight="1">
      <c r="B129" s="151"/>
      <c r="D129" s="152" t="s">
        <v>76</v>
      </c>
      <c r="E129" s="153" t="s">
        <v>940</v>
      </c>
      <c r="F129" s="153" t="s">
        <v>1086</v>
      </c>
      <c r="I129" s="154"/>
      <c r="J129" s="134">
        <f>BK129</f>
        <v>0</v>
      </c>
      <c r="L129" s="151"/>
      <c r="M129" s="155"/>
      <c r="P129" s="156">
        <f>SUM(P130:P183)</f>
        <v>0</v>
      </c>
      <c r="R129" s="156">
        <f>SUM(R130:R183)</f>
        <v>0</v>
      </c>
      <c r="T129" s="157">
        <f>SUM(T130:T183)</f>
        <v>0</v>
      </c>
      <c r="AR129" s="152" t="s">
        <v>85</v>
      </c>
      <c r="AT129" s="158" t="s">
        <v>76</v>
      </c>
      <c r="AU129" s="158" t="s">
        <v>77</v>
      </c>
      <c r="AY129" s="152" t="s">
        <v>174</v>
      </c>
      <c r="BK129" s="159">
        <f>SUM(BK130:BK183)</f>
        <v>0</v>
      </c>
    </row>
    <row r="130" spans="2:65" s="1" customFormat="1" ht="24.2" customHeight="1">
      <c r="B130" s="34"/>
      <c r="C130" s="162" t="s">
        <v>85</v>
      </c>
      <c r="D130" s="162" t="s">
        <v>177</v>
      </c>
      <c r="E130" s="163" t="s">
        <v>1087</v>
      </c>
      <c r="F130" s="164" t="s">
        <v>1088</v>
      </c>
      <c r="G130" s="165" t="s">
        <v>408</v>
      </c>
      <c r="H130" s="166">
        <v>1</v>
      </c>
      <c r="I130" s="167"/>
      <c r="J130" s="168">
        <f t="shared" ref="J130:J161" si="5">ROUND(I130*H130,2)</f>
        <v>0</v>
      </c>
      <c r="K130" s="169"/>
      <c r="L130" s="34"/>
      <c r="M130" s="170" t="s">
        <v>1</v>
      </c>
      <c r="N130" s="136" t="s">
        <v>43</v>
      </c>
      <c r="P130" s="171">
        <f t="shared" ref="P130:P161" si="6">O130*H130</f>
        <v>0</v>
      </c>
      <c r="Q130" s="171">
        <v>0</v>
      </c>
      <c r="R130" s="171">
        <f t="shared" ref="R130:R161" si="7">Q130*H130</f>
        <v>0</v>
      </c>
      <c r="S130" s="171">
        <v>0</v>
      </c>
      <c r="T130" s="172">
        <f t="shared" ref="T130:T161" si="8">S130*H130</f>
        <v>0</v>
      </c>
      <c r="AR130" s="173" t="s">
        <v>124</v>
      </c>
      <c r="AT130" s="173" t="s">
        <v>177</v>
      </c>
      <c r="AU130" s="173" t="s">
        <v>85</v>
      </c>
      <c r="AY130" s="17" t="s">
        <v>174</v>
      </c>
      <c r="BE130" s="99">
        <f t="shared" ref="BE130:BE161" si="9">IF(N130="základná",J130,0)</f>
        <v>0</v>
      </c>
      <c r="BF130" s="99">
        <f t="shared" ref="BF130:BF161" si="10">IF(N130="znížená",J130,0)</f>
        <v>0</v>
      </c>
      <c r="BG130" s="99">
        <f t="shared" ref="BG130:BG161" si="11">IF(N130="zákl. prenesená",J130,0)</f>
        <v>0</v>
      </c>
      <c r="BH130" s="99">
        <f t="shared" ref="BH130:BH161" si="12">IF(N130="zníž. prenesená",J130,0)</f>
        <v>0</v>
      </c>
      <c r="BI130" s="99">
        <f t="shared" ref="BI130:BI161" si="13">IF(N130="nulová",J130,0)</f>
        <v>0</v>
      </c>
      <c r="BJ130" s="17" t="s">
        <v>113</v>
      </c>
      <c r="BK130" s="99">
        <f t="shared" ref="BK130:BK161" si="14">ROUND(I130*H130,2)</f>
        <v>0</v>
      </c>
      <c r="BL130" s="17" t="s">
        <v>124</v>
      </c>
      <c r="BM130" s="173" t="s">
        <v>113</v>
      </c>
    </row>
    <row r="131" spans="2:65" s="1" customFormat="1" ht="24.2" customHeight="1">
      <c r="B131" s="34"/>
      <c r="C131" s="162" t="s">
        <v>113</v>
      </c>
      <c r="D131" s="162" t="s">
        <v>177</v>
      </c>
      <c r="E131" s="163" t="s">
        <v>1089</v>
      </c>
      <c r="F131" s="164" t="s">
        <v>1090</v>
      </c>
      <c r="G131" s="165" t="s">
        <v>408</v>
      </c>
      <c r="H131" s="166">
        <v>1</v>
      </c>
      <c r="I131" s="167"/>
      <c r="J131" s="168">
        <f t="shared" si="5"/>
        <v>0</v>
      </c>
      <c r="K131" s="169"/>
      <c r="L131" s="34"/>
      <c r="M131" s="170" t="s">
        <v>1</v>
      </c>
      <c r="N131" s="136" t="s">
        <v>43</v>
      </c>
      <c r="P131" s="171">
        <f t="shared" si="6"/>
        <v>0</v>
      </c>
      <c r="Q131" s="171">
        <v>0</v>
      </c>
      <c r="R131" s="171">
        <f t="shared" si="7"/>
        <v>0</v>
      </c>
      <c r="S131" s="171">
        <v>0</v>
      </c>
      <c r="T131" s="172">
        <f t="shared" si="8"/>
        <v>0</v>
      </c>
      <c r="AR131" s="173" t="s">
        <v>124</v>
      </c>
      <c r="AT131" s="173" t="s">
        <v>177</v>
      </c>
      <c r="AU131" s="173" t="s">
        <v>85</v>
      </c>
      <c r="AY131" s="17" t="s">
        <v>174</v>
      </c>
      <c r="BE131" s="99">
        <f t="shared" si="9"/>
        <v>0</v>
      </c>
      <c r="BF131" s="99">
        <f t="shared" si="10"/>
        <v>0</v>
      </c>
      <c r="BG131" s="99">
        <f t="shared" si="11"/>
        <v>0</v>
      </c>
      <c r="BH131" s="99">
        <f t="shared" si="12"/>
        <v>0</v>
      </c>
      <c r="BI131" s="99">
        <f t="shared" si="13"/>
        <v>0</v>
      </c>
      <c r="BJ131" s="17" t="s">
        <v>113</v>
      </c>
      <c r="BK131" s="99">
        <f t="shared" si="14"/>
        <v>0</v>
      </c>
      <c r="BL131" s="17" t="s">
        <v>124</v>
      </c>
      <c r="BM131" s="173" t="s">
        <v>124</v>
      </c>
    </row>
    <row r="132" spans="2:65" s="1" customFormat="1" ht="24.2" customHeight="1">
      <c r="B132" s="34"/>
      <c r="C132" s="162" t="s">
        <v>175</v>
      </c>
      <c r="D132" s="162" t="s">
        <v>177</v>
      </c>
      <c r="E132" s="163" t="s">
        <v>1091</v>
      </c>
      <c r="F132" s="164" t="s">
        <v>1092</v>
      </c>
      <c r="G132" s="165" t="s">
        <v>408</v>
      </c>
      <c r="H132" s="166">
        <v>55</v>
      </c>
      <c r="I132" s="167"/>
      <c r="J132" s="168">
        <f t="shared" si="5"/>
        <v>0</v>
      </c>
      <c r="K132" s="169"/>
      <c r="L132" s="34"/>
      <c r="M132" s="170" t="s">
        <v>1</v>
      </c>
      <c r="N132" s="136" t="s">
        <v>43</v>
      </c>
      <c r="P132" s="171">
        <f t="shared" si="6"/>
        <v>0</v>
      </c>
      <c r="Q132" s="171">
        <v>0</v>
      </c>
      <c r="R132" s="171">
        <f t="shared" si="7"/>
        <v>0</v>
      </c>
      <c r="S132" s="171">
        <v>0</v>
      </c>
      <c r="T132" s="172">
        <f t="shared" si="8"/>
        <v>0</v>
      </c>
      <c r="AR132" s="173" t="s">
        <v>124</v>
      </c>
      <c r="AT132" s="173" t="s">
        <v>177</v>
      </c>
      <c r="AU132" s="173" t="s">
        <v>85</v>
      </c>
      <c r="AY132" s="17" t="s">
        <v>174</v>
      </c>
      <c r="BE132" s="99">
        <f t="shared" si="9"/>
        <v>0</v>
      </c>
      <c r="BF132" s="99">
        <f t="shared" si="10"/>
        <v>0</v>
      </c>
      <c r="BG132" s="99">
        <f t="shared" si="11"/>
        <v>0</v>
      </c>
      <c r="BH132" s="99">
        <f t="shared" si="12"/>
        <v>0</v>
      </c>
      <c r="BI132" s="99">
        <f t="shared" si="13"/>
        <v>0</v>
      </c>
      <c r="BJ132" s="17" t="s">
        <v>113</v>
      </c>
      <c r="BK132" s="99">
        <f t="shared" si="14"/>
        <v>0</v>
      </c>
      <c r="BL132" s="17" t="s">
        <v>124</v>
      </c>
      <c r="BM132" s="173" t="s">
        <v>194</v>
      </c>
    </row>
    <row r="133" spans="2:65" s="1" customFormat="1" ht="24.2" customHeight="1">
      <c r="B133" s="34"/>
      <c r="C133" s="162" t="s">
        <v>124</v>
      </c>
      <c r="D133" s="162" t="s">
        <v>177</v>
      </c>
      <c r="E133" s="163" t="s">
        <v>1093</v>
      </c>
      <c r="F133" s="164" t="s">
        <v>1094</v>
      </c>
      <c r="G133" s="165" t="s">
        <v>408</v>
      </c>
      <c r="H133" s="166">
        <v>16</v>
      </c>
      <c r="I133" s="167"/>
      <c r="J133" s="168">
        <f t="shared" si="5"/>
        <v>0</v>
      </c>
      <c r="K133" s="169"/>
      <c r="L133" s="34"/>
      <c r="M133" s="170" t="s">
        <v>1</v>
      </c>
      <c r="N133" s="136" t="s">
        <v>43</v>
      </c>
      <c r="P133" s="171">
        <f t="shared" si="6"/>
        <v>0</v>
      </c>
      <c r="Q133" s="171">
        <v>0</v>
      </c>
      <c r="R133" s="171">
        <f t="shared" si="7"/>
        <v>0</v>
      </c>
      <c r="S133" s="171">
        <v>0</v>
      </c>
      <c r="T133" s="172">
        <f t="shared" si="8"/>
        <v>0</v>
      </c>
      <c r="AR133" s="173" t="s">
        <v>124</v>
      </c>
      <c r="AT133" s="173" t="s">
        <v>177</v>
      </c>
      <c r="AU133" s="173" t="s">
        <v>85</v>
      </c>
      <c r="AY133" s="17" t="s">
        <v>174</v>
      </c>
      <c r="BE133" s="99">
        <f t="shared" si="9"/>
        <v>0</v>
      </c>
      <c r="BF133" s="99">
        <f t="shared" si="10"/>
        <v>0</v>
      </c>
      <c r="BG133" s="99">
        <f t="shared" si="11"/>
        <v>0</v>
      </c>
      <c r="BH133" s="99">
        <f t="shared" si="12"/>
        <v>0</v>
      </c>
      <c r="BI133" s="99">
        <f t="shared" si="13"/>
        <v>0</v>
      </c>
      <c r="BJ133" s="17" t="s">
        <v>113</v>
      </c>
      <c r="BK133" s="99">
        <f t="shared" si="14"/>
        <v>0</v>
      </c>
      <c r="BL133" s="17" t="s">
        <v>124</v>
      </c>
      <c r="BM133" s="173" t="s">
        <v>322</v>
      </c>
    </row>
    <row r="134" spans="2:65" s="1" customFormat="1" ht="24.2" customHeight="1">
      <c r="B134" s="34"/>
      <c r="C134" s="162" t="s">
        <v>203</v>
      </c>
      <c r="D134" s="162" t="s">
        <v>177</v>
      </c>
      <c r="E134" s="163" t="s">
        <v>1095</v>
      </c>
      <c r="F134" s="164" t="s">
        <v>1096</v>
      </c>
      <c r="G134" s="165" t="s">
        <v>408</v>
      </c>
      <c r="H134" s="166">
        <v>5</v>
      </c>
      <c r="I134" s="167"/>
      <c r="J134" s="168">
        <f t="shared" si="5"/>
        <v>0</v>
      </c>
      <c r="K134" s="169"/>
      <c r="L134" s="34"/>
      <c r="M134" s="170" t="s">
        <v>1</v>
      </c>
      <c r="N134" s="136" t="s">
        <v>43</v>
      </c>
      <c r="P134" s="171">
        <f t="shared" si="6"/>
        <v>0</v>
      </c>
      <c r="Q134" s="171">
        <v>0</v>
      </c>
      <c r="R134" s="171">
        <f t="shared" si="7"/>
        <v>0</v>
      </c>
      <c r="S134" s="171">
        <v>0</v>
      </c>
      <c r="T134" s="172">
        <f t="shared" si="8"/>
        <v>0</v>
      </c>
      <c r="AR134" s="173" t="s">
        <v>124</v>
      </c>
      <c r="AT134" s="173" t="s">
        <v>177</v>
      </c>
      <c r="AU134" s="173" t="s">
        <v>85</v>
      </c>
      <c r="AY134" s="17" t="s">
        <v>174</v>
      </c>
      <c r="BE134" s="99">
        <f t="shared" si="9"/>
        <v>0</v>
      </c>
      <c r="BF134" s="99">
        <f t="shared" si="10"/>
        <v>0</v>
      </c>
      <c r="BG134" s="99">
        <f t="shared" si="11"/>
        <v>0</v>
      </c>
      <c r="BH134" s="99">
        <f t="shared" si="12"/>
        <v>0</v>
      </c>
      <c r="BI134" s="99">
        <f t="shared" si="13"/>
        <v>0</v>
      </c>
      <c r="BJ134" s="17" t="s">
        <v>113</v>
      </c>
      <c r="BK134" s="99">
        <f t="shared" si="14"/>
        <v>0</v>
      </c>
      <c r="BL134" s="17" t="s">
        <v>124</v>
      </c>
      <c r="BM134" s="173" t="s">
        <v>338</v>
      </c>
    </row>
    <row r="135" spans="2:65" s="1" customFormat="1" ht="24.2" customHeight="1">
      <c r="B135" s="34"/>
      <c r="C135" s="162" t="s">
        <v>194</v>
      </c>
      <c r="D135" s="162" t="s">
        <v>177</v>
      </c>
      <c r="E135" s="163" t="s">
        <v>1097</v>
      </c>
      <c r="F135" s="164" t="s">
        <v>1098</v>
      </c>
      <c r="G135" s="165" t="s">
        <v>408</v>
      </c>
      <c r="H135" s="166">
        <v>23</v>
      </c>
      <c r="I135" s="167"/>
      <c r="J135" s="168">
        <f t="shared" si="5"/>
        <v>0</v>
      </c>
      <c r="K135" s="169"/>
      <c r="L135" s="34"/>
      <c r="M135" s="170" t="s">
        <v>1</v>
      </c>
      <c r="N135" s="136" t="s">
        <v>43</v>
      </c>
      <c r="P135" s="171">
        <f t="shared" si="6"/>
        <v>0</v>
      </c>
      <c r="Q135" s="171">
        <v>0</v>
      </c>
      <c r="R135" s="171">
        <f t="shared" si="7"/>
        <v>0</v>
      </c>
      <c r="S135" s="171">
        <v>0</v>
      </c>
      <c r="T135" s="172">
        <f t="shared" si="8"/>
        <v>0</v>
      </c>
      <c r="AR135" s="173" t="s">
        <v>124</v>
      </c>
      <c r="AT135" s="173" t="s">
        <v>177</v>
      </c>
      <c r="AU135" s="173" t="s">
        <v>85</v>
      </c>
      <c r="AY135" s="17" t="s">
        <v>174</v>
      </c>
      <c r="BE135" s="99">
        <f t="shared" si="9"/>
        <v>0</v>
      </c>
      <c r="BF135" s="99">
        <f t="shared" si="10"/>
        <v>0</v>
      </c>
      <c r="BG135" s="99">
        <f t="shared" si="11"/>
        <v>0</v>
      </c>
      <c r="BH135" s="99">
        <f t="shared" si="12"/>
        <v>0</v>
      </c>
      <c r="BI135" s="99">
        <f t="shared" si="13"/>
        <v>0</v>
      </c>
      <c r="BJ135" s="17" t="s">
        <v>113</v>
      </c>
      <c r="BK135" s="99">
        <f t="shared" si="14"/>
        <v>0</v>
      </c>
      <c r="BL135" s="17" t="s">
        <v>124</v>
      </c>
      <c r="BM135" s="173" t="s">
        <v>348</v>
      </c>
    </row>
    <row r="136" spans="2:65" s="1" customFormat="1" ht="21.75" customHeight="1">
      <c r="B136" s="34"/>
      <c r="C136" s="162" t="s">
        <v>210</v>
      </c>
      <c r="D136" s="162" t="s">
        <v>177</v>
      </c>
      <c r="E136" s="163" t="s">
        <v>1099</v>
      </c>
      <c r="F136" s="164" t="s">
        <v>1100</v>
      </c>
      <c r="G136" s="165" t="s">
        <v>408</v>
      </c>
      <c r="H136" s="166">
        <v>1</v>
      </c>
      <c r="I136" s="167"/>
      <c r="J136" s="168">
        <f t="shared" si="5"/>
        <v>0</v>
      </c>
      <c r="K136" s="169"/>
      <c r="L136" s="34"/>
      <c r="M136" s="170" t="s">
        <v>1</v>
      </c>
      <c r="N136" s="136" t="s">
        <v>43</v>
      </c>
      <c r="P136" s="171">
        <f t="shared" si="6"/>
        <v>0</v>
      </c>
      <c r="Q136" s="171">
        <v>0</v>
      </c>
      <c r="R136" s="171">
        <f t="shared" si="7"/>
        <v>0</v>
      </c>
      <c r="S136" s="171">
        <v>0</v>
      </c>
      <c r="T136" s="172">
        <f t="shared" si="8"/>
        <v>0</v>
      </c>
      <c r="AR136" s="173" t="s">
        <v>124</v>
      </c>
      <c r="AT136" s="173" t="s">
        <v>177</v>
      </c>
      <c r="AU136" s="173" t="s">
        <v>85</v>
      </c>
      <c r="AY136" s="17" t="s">
        <v>174</v>
      </c>
      <c r="BE136" s="99">
        <f t="shared" si="9"/>
        <v>0</v>
      </c>
      <c r="BF136" s="99">
        <f t="shared" si="10"/>
        <v>0</v>
      </c>
      <c r="BG136" s="99">
        <f t="shared" si="11"/>
        <v>0</v>
      </c>
      <c r="BH136" s="99">
        <f t="shared" si="12"/>
        <v>0</v>
      </c>
      <c r="BI136" s="99">
        <f t="shared" si="13"/>
        <v>0</v>
      </c>
      <c r="BJ136" s="17" t="s">
        <v>113</v>
      </c>
      <c r="BK136" s="99">
        <f t="shared" si="14"/>
        <v>0</v>
      </c>
      <c r="BL136" s="17" t="s">
        <v>124</v>
      </c>
      <c r="BM136" s="173" t="s">
        <v>359</v>
      </c>
    </row>
    <row r="137" spans="2:65" s="1" customFormat="1" ht="21.75" customHeight="1">
      <c r="B137" s="34"/>
      <c r="C137" s="162" t="s">
        <v>322</v>
      </c>
      <c r="D137" s="162" t="s">
        <v>177</v>
      </c>
      <c r="E137" s="163" t="s">
        <v>1101</v>
      </c>
      <c r="F137" s="164" t="s">
        <v>1102</v>
      </c>
      <c r="G137" s="165" t="s">
        <v>408</v>
      </c>
      <c r="H137" s="166">
        <v>1</v>
      </c>
      <c r="I137" s="167"/>
      <c r="J137" s="168">
        <f t="shared" si="5"/>
        <v>0</v>
      </c>
      <c r="K137" s="169"/>
      <c r="L137" s="34"/>
      <c r="M137" s="170" t="s">
        <v>1</v>
      </c>
      <c r="N137" s="136" t="s">
        <v>43</v>
      </c>
      <c r="P137" s="171">
        <f t="shared" si="6"/>
        <v>0</v>
      </c>
      <c r="Q137" s="171">
        <v>0</v>
      </c>
      <c r="R137" s="171">
        <f t="shared" si="7"/>
        <v>0</v>
      </c>
      <c r="S137" s="171">
        <v>0</v>
      </c>
      <c r="T137" s="172">
        <f t="shared" si="8"/>
        <v>0</v>
      </c>
      <c r="AR137" s="173" t="s">
        <v>124</v>
      </c>
      <c r="AT137" s="173" t="s">
        <v>177</v>
      </c>
      <c r="AU137" s="173" t="s">
        <v>85</v>
      </c>
      <c r="AY137" s="17" t="s">
        <v>174</v>
      </c>
      <c r="BE137" s="99">
        <f t="shared" si="9"/>
        <v>0</v>
      </c>
      <c r="BF137" s="99">
        <f t="shared" si="10"/>
        <v>0</v>
      </c>
      <c r="BG137" s="99">
        <f t="shared" si="11"/>
        <v>0</v>
      </c>
      <c r="BH137" s="99">
        <f t="shared" si="12"/>
        <v>0</v>
      </c>
      <c r="BI137" s="99">
        <f t="shared" si="13"/>
        <v>0</v>
      </c>
      <c r="BJ137" s="17" t="s">
        <v>113</v>
      </c>
      <c r="BK137" s="99">
        <f t="shared" si="14"/>
        <v>0</v>
      </c>
      <c r="BL137" s="17" t="s">
        <v>124</v>
      </c>
      <c r="BM137" s="173" t="s">
        <v>373</v>
      </c>
    </row>
    <row r="138" spans="2:65" s="1" customFormat="1" ht="16.5" customHeight="1">
      <c r="B138" s="34"/>
      <c r="C138" s="162" t="s">
        <v>334</v>
      </c>
      <c r="D138" s="162" t="s">
        <v>177</v>
      </c>
      <c r="E138" s="163" t="s">
        <v>1103</v>
      </c>
      <c r="F138" s="164" t="s">
        <v>1104</v>
      </c>
      <c r="G138" s="165" t="s">
        <v>198</v>
      </c>
      <c r="H138" s="166">
        <v>190</v>
      </c>
      <c r="I138" s="167"/>
      <c r="J138" s="168">
        <f t="shared" si="5"/>
        <v>0</v>
      </c>
      <c r="K138" s="169"/>
      <c r="L138" s="34"/>
      <c r="M138" s="170" t="s">
        <v>1</v>
      </c>
      <c r="N138" s="136" t="s">
        <v>43</v>
      </c>
      <c r="P138" s="171">
        <f t="shared" si="6"/>
        <v>0</v>
      </c>
      <c r="Q138" s="171">
        <v>0</v>
      </c>
      <c r="R138" s="171">
        <f t="shared" si="7"/>
        <v>0</v>
      </c>
      <c r="S138" s="171">
        <v>0</v>
      </c>
      <c r="T138" s="172">
        <f t="shared" si="8"/>
        <v>0</v>
      </c>
      <c r="AR138" s="173" t="s">
        <v>124</v>
      </c>
      <c r="AT138" s="173" t="s">
        <v>177</v>
      </c>
      <c r="AU138" s="173" t="s">
        <v>85</v>
      </c>
      <c r="AY138" s="17" t="s">
        <v>174</v>
      </c>
      <c r="BE138" s="99">
        <f t="shared" si="9"/>
        <v>0</v>
      </c>
      <c r="BF138" s="99">
        <f t="shared" si="10"/>
        <v>0</v>
      </c>
      <c r="BG138" s="99">
        <f t="shared" si="11"/>
        <v>0</v>
      </c>
      <c r="BH138" s="99">
        <f t="shared" si="12"/>
        <v>0</v>
      </c>
      <c r="BI138" s="99">
        <f t="shared" si="13"/>
        <v>0</v>
      </c>
      <c r="BJ138" s="17" t="s">
        <v>113</v>
      </c>
      <c r="BK138" s="99">
        <f t="shared" si="14"/>
        <v>0</v>
      </c>
      <c r="BL138" s="17" t="s">
        <v>124</v>
      </c>
      <c r="BM138" s="173" t="s">
        <v>382</v>
      </c>
    </row>
    <row r="139" spans="2:65" s="1" customFormat="1" ht="16.5" customHeight="1">
      <c r="B139" s="34"/>
      <c r="C139" s="162" t="s">
        <v>338</v>
      </c>
      <c r="D139" s="162" t="s">
        <v>177</v>
      </c>
      <c r="E139" s="163" t="s">
        <v>1105</v>
      </c>
      <c r="F139" s="164" t="s">
        <v>1106</v>
      </c>
      <c r="G139" s="165" t="s">
        <v>198</v>
      </c>
      <c r="H139" s="166">
        <v>55</v>
      </c>
      <c r="I139" s="167"/>
      <c r="J139" s="168">
        <f t="shared" si="5"/>
        <v>0</v>
      </c>
      <c r="K139" s="169"/>
      <c r="L139" s="34"/>
      <c r="M139" s="170" t="s">
        <v>1</v>
      </c>
      <c r="N139" s="136" t="s">
        <v>43</v>
      </c>
      <c r="P139" s="171">
        <f t="shared" si="6"/>
        <v>0</v>
      </c>
      <c r="Q139" s="171">
        <v>0</v>
      </c>
      <c r="R139" s="171">
        <f t="shared" si="7"/>
        <v>0</v>
      </c>
      <c r="S139" s="171">
        <v>0</v>
      </c>
      <c r="T139" s="172">
        <f t="shared" si="8"/>
        <v>0</v>
      </c>
      <c r="AR139" s="173" t="s">
        <v>124</v>
      </c>
      <c r="AT139" s="173" t="s">
        <v>177</v>
      </c>
      <c r="AU139" s="173" t="s">
        <v>85</v>
      </c>
      <c r="AY139" s="17" t="s">
        <v>174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7" t="s">
        <v>113</v>
      </c>
      <c r="BK139" s="99">
        <f t="shared" si="14"/>
        <v>0</v>
      </c>
      <c r="BL139" s="17" t="s">
        <v>124</v>
      </c>
      <c r="BM139" s="173" t="s">
        <v>392</v>
      </c>
    </row>
    <row r="140" spans="2:65" s="1" customFormat="1" ht="16.5" customHeight="1">
      <c r="B140" s="34"/>
      <c r="C140" s="162" t="s">
        <v>344</v>
      </c>
      <c r="D140" s="162" t="s">
        <v>177</v>
      </c>
      <c r="E140" s="163" t="s">
        <v>1107</v>
      </c>
      <c r="F140" s="164" t="s">
        <v>1108</v>
      </c>
      <c r="G140" s="165" t="s">
        <v>198</v>
      </c>
      <c r="H140" s="166">
        <v>540</v>
      </c>
      <c r="I140" s="167"/>
      <c r="J140" s="168">
        <f t="shared" si="5"/>
        <v>0</v>
      </c>
      <c r="K140" s="169"/>
      <c r="L140" s="34"/>
      <c r="M140" s="170" t="s">
        <v>1</v>
      </c>
      <c r="N140" s="136" t="s">
        <v>43</v>
      </c>
      <c r="P140" s="171">
        <f t="shared" si="6"/>
        <v>0</v>
      </c>
      <c r="Q140" s="171">
        <v>0</v>
      </c>
      <c r="R140" s="171">
        <f t="shared" si="7"/>
        <v>0</v>
      </c>
      <c r="S140" s="171">
        <v>0</v>
      </c>
      <c r="T140" s="172">
        <f t="shared" si="8"/>
        <v>0</v>
      </c>
      <c r="AR140" s="173" t="s">
        <v>124</v>
      </c>
      <c r="AT140" s="173" t="s">
        <v>177</v>
      </c>
      <c r="AU140" s="173" t="s">
        <v>85</v>
      </c>
      <c r="AY140" s="17" t="s">
        <v>174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7" t="s">
        <v>113</v>
      </c>
      <c r="BK140" s="99">
        <f t="shared" si="14"/>
        <v>0</v>
      </c>
      <c r="BL140" s="17" t="s">
        <v>124</v>
      </c>
      <c r="BM140" s="173" t="s">
        <v>405</v>
      </c>
    </row>
    <row r="141" spans="2:65" s="1" customFormat="1" ht="16.5" customHeight="1">
      <c r="B141" s="34"/>
      <c r="C141" s="162" t="s">
        <v>348</v>
      </c>
      <c r="D141" s="162" t="s">
        <v>177</v>
      </c>
      <c r="E141" s="163" t="s">
        <v>1109</v>
      </c>
      <c r="F141" s="164" t="s">
        <v>1110</v>
      </c>
      <c r="G141" s="165" t="s">
        <v>198</v>
      </c>
      <c r="H141" s="166">
        <v>480</v>
      </c>
      <c r="I141" s="167"/>
      <c r="J141" s="168">
        <f t="shared" si="5"/>
        <v>0</v>
      </c>
      <c r="K141" s="169"/>
      <c r="L141" s="34"/>
      <c r="M141" s="170" t="s">
        <v>1</v>
      </c>
      <c r="N141" s="136" t="s">
        <v>43</v>
      </c>
      <c r="P141" s="171">
        <f t="shared" si="6"/>
        <v>0</v>
      </c>
      <c r="Q141" s="171">
        <v>0</v>
      </c>
      <c r="R141" s="171">
        <f t="shared" si="7"/>
        <v>0</v>
      </c>
      <c r="S141" s="171">
        <v>0</v>
      </c>
      <c r="T141" s="172">
        <f t="shared" si="8"/>
        <v>0</v>
      </c>
      <c r="AR141" s="173" t="s">
        <v>124</v>
      </c>
      <c r="AT141" s="173" t="s">
        <v>177</v>
      </c>
      <c r="AU141" s="173" t="s">
        <v>85</v>
      </c>
      <c r="AY141" s="17" t="s">
        <v>174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7" t="s">
        <v>113</v>
      </c>
      <c r="BK141" s="99">
        <f t="shared" si="14"/>
        <v>0</v>
      </c>
      <c r="BL141" s="17" t="s">
        <v>124</v>
      </c>
      <c r="BM141" s="173" t="s">
        <v>419</v>
      </c>
    </row>
    <row r="142" spans="2:65" s="1" customFormat="1" ht="16.5" customHeight="1">
      <c r="B142" s="34"/>
      <c r="C142" s="162" t="s">
        <v>354</v>
      </c>
      <c r="D142" s="162" t="s">
        <v>177</v>
      </c>
      <c r="E142" s="163" t="s">
        <v>1111</v>
      </c>
      <c r="F142" s="164" t="s">
        <v>1112</v>
      </c>
      <c r="G142" s="165" t="s">
        <v>198</v>
      </c>
      <c r="H142" s="166">
        <v>96</v>
      </c>
      <c r="I142" s="167"/>
      <c r="J142" s="168">
        <f t="shared" si="5"/>
        <v>0</v>
      </c>
      <c r="K142" s="169"/>
      <c r="L142" s="34"/>
      <c r="M142" s="170" t="s">
        <v>1</v>
      </c>
      <c r="N142" s="136" t="s">
        <v>43</v>
      </c>
      <c r="P142" s="171">
        <f t="shared" si="6"/>
        <v>0</v>
      </c>
      <c r="Q142" s="171">
        <v>0</v>
      </c>
      <c r="R142" s="171">
        <f t="shared" si="7"/>
        <v>0</v>
      </c>
      <c r="S142" s="171">
        <v>0</v>
      </c>
      <c r="T142" s="172">
        <f t="shared" si="8"/>
        <v>0</v>
      </c>
      <c r="AR142" s="173" t="s">
        <v>124</v>
      </c>
      <c r="AT142" s="173" t="s">
        <v>177</v>
      </c>
      <c r="AU142" s="173" t="s">
        <v>85</v>
      </c>
      <c r="AY142" s="17" t="s">
        <v>174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7" t="s">
        <v>113</v>
      </c>
      <c r="BK142" s="99">
        <f t="shared" si="14"/>
        <v>0</v>
      </c>
      <c r="BL142" s="17" t="s">
        <v>124</v>
      </c>
      <c r="BM142" s="173" t="s">
        <v>430</v>
      </c>
    </row>
    <row r="143" spans="2:65" s="1" customFormat="1" ht="16.5" customHeight="1">
      <c r="B143" s="34"/>
      <c r="C143" s="162" t="s">
        <v>359</v>
      </c>
      <c r="D143" s="162" t="s">
        <v>177</v>
      </c>
      <c r="E143" s="163" t="s">
        <v>1113</v>
      </c>
      <c r="F143" s="164" t="s">
        <v>1114</v>
      </c>
      <c r="G143" s="165" t="s">
        <v>198</v>
      </c>
      <c r="H143" s="166">
        <v>66</v>
      </c>
      <c r="I143" s="167"/>
      <c r="J143" s="168">
        <f t="shared" si="5"/>
        <v>0</v>
      </c>
      <c r="K143" s="169"/>
      <c r="L143" s="34"/>
      <c r="M143" s="170" t="s">
        <v>1</v>
      </c>
      <c r="N143" s="136" t="s">
        <v>43</v>
      </c>
      <c r="P143" s="171">
        <f t="shared" si="6"/>
        <v>0</v>
      </c>
      <c r="Q143" s="171">
        <v>0</v>
      </c>
      <c r="R143" s="171">
        <f t="shared" si="7"/>
        <v>0</v>
      </c>
      <c r="S143" s="171">
        <v>0</v>
      </c>
      <c r="T143" s="172">
        <f t="shared" si="8"/>
        <v>0</v>
      </c>
      <c r="AR143" s="173" t="s">
        <v>124</v>
      </c>
      <c r="AT143" s="173" t="s">
        <v>177</v>
      </c>
      <c r="AU143" s="173" t="s">
        <v>85</v>
      </c>
      <c r="AY143" s="17" t="s">
        <v>174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7" t="s">
        <v>113</v>
      </c>
      <c r="BK143" s="99">
        <f t="shared" si="14"/>
        <v>0</v>
      </c>
      <c r="BL143" s="17" t="s">
        <v>124</v>
      </c>
      <c r="BM143" s="173" t="s">
        <v>444</v>
      </c>
    </row>
    <row r="144" spans="2:65" s="1" customFormat="1" ht="16.5" customHeight="1">
      <c r="B144" s="34"/>
      <c r="C144" s="162" t="s">
        <v>364</v>
      </c>
      <c r="D144" s="162" t="s">
        <v>177</v>
      </c>
      <c r="E144" s="163" t="s">
        <v>1115</v>
      </c>
      <c r="F144" s="164" t="s">
        <v>1116</v>
      </c>
      <c r="G144" s="165" t="s">
        <v>198</v>
      </c>
      <c r="H144" s="166">
        <v>70</v>
      </c>
      <c r="I144" s="167"/>
      <c r="J144" s="168">
        <f t="shared" si="5"/>
        <v>0</v>
      </c>
      <c r="K144" s="169"/>
      <c r="L144" s="34"/>
      <c r="M144" s="170" t="s">
        <v>1</v>
      </c>
      <c r="N144" s="136" t="s">
        <v>43</v>
      </c>
      <c r="P144" s="171">
        <f t="shared" si="6"/>
        <v>0</v>
      </c>
      <c r="Q144" s="171">
        <v>0</v>
      </c>
      <c r="R144" s="171">
        <f t="shared" si="7"/>
        <v>0</v>
      </c>
      <c r="S144" s="171">
        <v>0</v>
      </c>
      <c r="T144" s="172">
        <f t="shared" si="8"/>
        <v>0</v>
      </c>
      <c r="AR144" s="173" t="s">
        <v>124</v>
      </c>
      <c r="AT144" s="173" t="s">
        <v>177</v>
      </c>
      <c r="AU144" s="173" t="s">
        <v>85</v>
      </c>
      <c r="AY144" s="17" t="s">
        <v>174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7" t="s">
        <v>113</v>
      </c>
      <c r="BK144" s="99">
        <f t="shared" si="14"/>
        <v>0</v>
      </c>
      <c r="BL144" s="17" t="s">
        <v>124</v>
      </c>
      <c r="BM144" s="173" t="s">
        <v>455</v>
      </c>
    </row>
    <row r="145" spans="2:65" s="1" customFormat="1" ht="16.5" customHeight="1">
      <c r="B145" s="34"/>
      <c r="C145" s="162" t="s">
        <v>373</v>
      </c>
      <c r="D145" s="162" t="s">
        <v>177</v>
      </c>
      <c r="E145" s="163" t="s">
        <v>1117</v>
      </c>
      <c r="F145" s="164" t="s">
        <v>1118</v>
      </c>
      <c r="G145" s="165" t="s">
        <v>198</v>
      </c>
      <c r="H145" s="166">
        <v>15</v>
      </c>
      <c r="I145" s="167"/>
      <c r="J145" s="168">
        <f t="shared" si="5"/>
        <v>0</v>
      </c>
      <c r="K145" s="169"/>
      <c r="L145" s="34"/>
      <c r="M145" s="170" t="s">
        <v>1</v>
      </c>
      <c r="N145" s="136" t="s">
        <v>43</v>
      </c>
      <c r="P145" s="171">
        <f t="shared" si="6"/>
        <v>0</v>
      </c>
      <c r="Q145" s="171">
        <v>0</v>
      </c>
      <c r="R145" s="171">
        <f t="shared" si="7"/>
        <v>0</v>
      </c>
      <c r="S145" s="171">
        <v>0</v>
      </c>
      <c r="T145" s="172">
        <f t="shared" si="8"/>
        <v>0</v>
      </c>
      <c r="AR145" s="173" t="s">
        <v>124</v>
      </c>
      <c r="AT145" s="173" t="s">
        <v>177</v>
      </c>
      <c r="AU145" s="173" t="s">
        <v>85</v>
      </c>
      <c r="AY145" s="17" t="s">
        <v>174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7" t="s">
        <v>113</v>
      </c>
      <c r="BK145" s="99">
        <f t="shared" si="14"/>
        <v>0</v>
      </c>
      <c r="BL145" s="17" t="s">
        <v>124</v>
      </c>
      <c r="BM145" s="173" t="s">
        <v>466</v>
      </c>
    </row>
    <row r="146" spans="2:65" s="1" customFormat="1" ht="16.5" customHeight="1">
      <c r="B146" s="34"/>
      <c r="C146" s="162" t="s">
        <v>378</v>
      </c>
      <c r="D146" s="162" t="s">
        <v>177</v>
      </c>
      <c r="E146" s="163" t="s">
        <v>1119</v>
      </c>
      <c r="F146" s="164" t="s">
        <v>1120</v>
      </c>
      <c r="G146" s="165" t="s">
        <v>408</v>
      </c>
      <c r="H146" s="166">
        <v>6</v>
      </c>
      <c r="I146" s="167"/>
      <c r="J146" s="168">
        <f t="shared" si="5"/>
        <v>0</v>
      </c>
      <c r="K146" s="169"/>
      <c r="L146" s="34"/>
      <c r="M146" s="170" t="s">
        <v>1</v>
      </c>
      <c r="N146" s="136" t="s">
        <v>43</v>
      </c>
      <c r="P146" s="171">
        <f t="shared" si="6"/>
        <v>0</v>
      </c>
      <c r="Q146" s="171">
        <v>0</v>
      </c>
      <c r="R146" s="171">
        <f t="shared" si="7"/>
        <v>0</v>
      </c>
      <c r="S146" s="171">
        <v>0</v>
      </c>
      <c r="T146" s="172">
        <f t="shared" si="8"/>
        <v>0</v>
      </c>
      <c r="AR146" s="173" t="s">
        <v>124</v>
      </c>
      <c r="AT146" s="173" t="s">
        <v>177</v>
      </c>
      <c r="AU146" s="173" t="s">
        <v>85</v>
      </c>
      <c r="AY146" s="17" t="s">
        <v>174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7" t="s">
        <v>113</v>
      </c>
      <c r="BK146" s="99">
        <f t="shared" si="14"/>
        <v>0</v>
      </c>
      <c r="BL146" s="17" t="s">
        <v>124</v>
      </c>
      <c r="BM146" s="173" t="s">
        <v>479</v>
      </c>
    </row>
    <row r="147" spans="2:65" s="1" customFormat="1" ht="16.5" customHeight="1">
      <c r="B147" s="34"/>
      <c r="C147" s="162" t="s">
        <v>382</v>
      </c>
      <c r="D147" s="162" t="s">
        <v>177</v>
      </c>
      <c r="E147" s="163" t="s">
        <v>1121</v>
      </c>
      <c r="F147" s="164" t="s">
        <v>1122</v>
      </c>
      <c r="G147" s="165" t="s">
        <v>408</v>
      </c>
      <c r="H147" s="166">
        <v>5</v>
      </c>
      <c r="I147" s="167"/>
      <c r="J147" s="168">
        <f t="shared" si="5"/>
        <v>0</v>
      </c>
      <c r="K147" s="169"/>
      <c r="L147" s="34"/>
      <c r="M147" s="170" t="s">
        <v>1</v>
      </c>
      <c r="N147" s="136" t="s">
        <v>43</v>
      </c>
      <c r="P147" s="171">
        <f t="shared" si="6"/>
        <v>0</v>
      </c>
      <c r="Q147" s="171">
        <v>0</v>
      </c>
      <c r="R147" s="171">
        <f t="shared" si="7"/>
        <v>0</v>
      </c>
      <c r="S147" s="171">
        <v>0</v>
      </c>
      <c r="T147" s="172">
        <f t="shared" si="8"/>
        <v>0</v>
      </c>
      <c r="AR147" s="173" t="s">
        <v>124</v>
      </c>
      <c r="AT147" s="173" t="s">
        <v>177</v>
      </c>
      <c r="AU147" s="173" t="s">
        <v>85</v>
      </c>
      <c r="AY147" s="17" t="s">
        <v>174</v>
      </c>
      <c r="BE147" s="99">
        <f t="shared" si="9"/>
        <v>0</v>
      </c>
      <c r="BF147" s="99">
        <f t="shared" si="10"/>
        <v>0</v>
      </c>
      <c r="BG147" s="99">
        <f t="shared" si="11"/>
        <v>0</v>
      </c>
      <c r="BH147" s="99">
        <f t="shared" si="12"/>
        <v>0</v>
      </c>
      <c r="BI147" s="99">
        <f t="shared" si="13"/>
        <v>0</v>
      </c>
      <c r="BJ147" s="17" t="s">
        <v>113</v>
      </c>
      <c r="BK147" s="99">
        <f t="shared" si="14"/>
        <v>0</v>
      </c>
      <c r="BL147" s="17" t="s">
        <v>124</v>
      </c>
      <c r="BM147" s="173" t="s">
        <v>495</v>
      </c>
    </row>
    <row r="148" spans="2:65" s="1" customFormat="1" ht="16.5" customHeight="1">
      <c r="B148" s="34"/>
      <c r="C148" s="162" t="s">
        <v>387</v>
      </c>
      <c r="D148" s="162" t="s">
        <v>177</v>
      </c>
      <c r="E148" s="163" t="s">
        <v>1123</v>
      </c>
      <c r="F148" s="164" t="s">
        <v>1124</v>
      </c>
      <c r="G148" s="165" t="s">
        <v>408</v>
      </c>
      <c r="H148" s="166">
        <v>2</v>
      </c>
      <c r="I148" s="167"/>
      <c r="J148" s="168">
        <f t="shared" si="5"/>
        <v>0</v>
      </c>
      <c r="K148" s="169"/>
      <c r="L148" s="34"/>
      <c r="M148" s="170" t="s">
        <v>1</v>
      </c>
      <c r="N148" s="136" t="s">
        <v>43</v>
      </c>
      <c r="P148" s="171">
        <f t="shared" si="6"/>
        <v>0</v>
      </c>
      <c r="Q148" s="171">
        <v>0</v>
      </c>
      <c r="R148" s="171">
        <f t="shared" si="7"/>
        <v>0</v>
      </c>
      <c r="S148" s="171">
        <v>0</v>
      </c>
      <c r="T148" s="172">
        <f t="shared" si="8"/>
        <v>0</v>
      </c>
      <c r="AR148" s="173" t="s">
        <v>124</v>
      </c>
      <c r="AT148" s="173" t="s">
        <v>177</v>
      </c>
      <c r="AU148" s="173" t="s">
        <v>85</v>
      </c>
      <c r="AY148" s="17" t="s">
        <v>174</v>
      </c>
      <c r="BE148" s="99">
        <f t="shared" si="9"/>
        <v>0</v>
      </c>
      <c r="BF148" s="99">
        <f t="shared" si="10"/>
        <v>0</v>
      </c>
      <c r="BG148" s="99">
        <f t="shared" si="11"/>
        <v>0</v>
      </c>
      <c r="BH148" s="99">
        <f t="shared" si="12"/>
        <v>0</v>
      </c>
      <c r="BI148" s="99">
        <f t="shared" si="13"/>
        <v>0</v>
      </c>
      <c r="BJ148" s="17" t="s">
        <v>113</v>
      </c>
      <c r="BK148" s="99">
        <f t="shared" si="14"/>
        <v>0</v>
      </c>
      <c r="BL148" s="17" t="s">
        <v>124</v>
      </c>
      <c r="BM148" s="173" t="s">
        <v>504</v>
      </c>
    </row>
    <row r="149" spans="2:65" s="1" customFormat="1" ht="16.5" customHeight="1">
      <c r="B149" s="34"/>
      <c r="C149" s="162" t="s">
        <v>392</v>
      </c>
      <c r="D149" s="162" t="s">
        <v>177</v>
      </c>
      <c r="E149" s="163" t="s">
        <v>1125</v>
      </c>
      <c r="F149" s="164" t="s">
        <v>1126</v>
      </c>
      <c r="G149" s="165" t="s">
        <v>408</v>
      </c>
      <c r="H149" s="166">
        <v>1</v>
      </c>
      <c r="I149" s="167"/>
      <c r="J149" s="168">
        <f t="shared" si="5"/>
        <v>0</v>
      </c>
      <c r="K149" s="169"/>
      <c r="L149" s="34"/>
      <c r="M149" s="170" t="s">
        <v>1</v>
      </c>
      <c r="N149" s="136" t="s">
        <v>43</v>
      </c>
      <c r="P149" s="171">
        <f t="shared" si="6"/>
        <v>0</v>
      </c>
      <c r="Q149" s="171">
        <v>0</v>
      </c>
      <c r="R149" s="171">
        <f t="shared" si="7"/>
        <v>0</v>
      </c>
      <c r="S149" s="171">
        <v>0</v>
      </c>
      <c r="T149" s="172">
        <f t="shared" si="8"/>
        <v>0</v>
      </c>
      <c r="AR149" s="173" t="s">
        <v>124</v>
      </c>
      <c r="AT149" s="173" t="s">
        <v>177</v>
      </c>
      <c r="AU149" s="173" t="s">
        <v>85</v>
      </c>
      <c r="AY149" s="17" t="s">
        <v>174</v>
      </c>
      <c r="BE149" s="99">
        <f t="shared" si="9"/>
        <v>0</v>
      </c>
      <c r="BF149" s="99">
        <f t="shared" si="10"/>
        <v>0</v>
      </c>
      <c r="BG149" s="99">
        <f t="shared" si="11"/>
        <v>0</v>
      </c>
      <c r="BH149" s="99">
        <f t="shared" si="12"/>
        <v>0</v>
      </c>
      <c r="BI149" s="99">
        <f t="shared" si="13"/>
        <v>0</v>
      </c>
      <c r="BJ149" s="17" t="s">
        <v>113</v>
      </c>
      <c r="BK149" s="99">
        <f t="shared" si="14"/>
        <v>0</v>
      </c>
      <c r="BL149" s="17" t="s">
        <v>124</v>
      </c>
      <c r="BM149" s="173" t="s">
        <v>377</v>
      </c>
    </row>
    <row r="150" spans="2:65" s="1" customFormat="1" ht="16.5" customHeight="1">
      <c r="B150" s="34"/>
      <c r="C150" s="162" t="s">
        <v>397</v>
      </c>
      <c r="D150" s="162" t="s">
        <v>177</v>
      </c>
      <c r="E150" s="163" t="s">
        <v>1127</v>
      </c>
      <c r="F150" s="164" t="s">
        <v>1128</v>
      </c>
      <c r="G150" s="165" t="s">
        <v>408</v>
      </c>
      <c r="H150" s="166">
        <v>6</v>
      </c>
      <c r="I150" s="167"/>
      <c r="J150" s="168">
        <f t="shared" si="5"/>
        <v>0</v>
      </c>
      <c r="K150" s="169"/>
      <c r="L150" s="34"/>
      <c r="M150" s="170" t="s">
        <v>1</v>
      </c>
      <c r="N150" s="136" t="s">
        <v>43</v>
      </c>
      <c r="P150" s="171">
        <f t="shared" si="6"/>
        <v>0</v>
      </c>
      <c r="Q150" s="171">
        <v>0</v>
      </c>
      <c r="R150" s="171">
        <f t="shared" si="7"/>
        <v>0</v>
      </c>
      <c r="S150" s="171">
        <v>0</v>
      </c>
      <c r="T150" s="172">
        <f t="shared" si="8"/>
        <v>0</v>
      </c>
      <c r="AR150" s="173" t="s">
        <v>124</v>
      </c>
      <c r="AT150" s="173" t="s">
        <v>177</v>
      </c>
      <c r="AU150" s="173" t="s">
        <v>85</v>
      </c>
      <c r="AY150" s="17" t="s">
        <v>174</v>
      </c>
      <c r="BE150" s="99">
        <f t="shared" si="9"/>
        <v>0</v>
      </c>
      <c r="BF150" s="99">
        <f t="shared" si="10"/>
        <v>0</v>
      </c>
      <c r="BG150" s="99">
        <f t="shared" si="11"/>
        <v>0</v>
      </c>
      <c r="BH150" s="99">
        <f t="shared" si="12"/>
        <v>0</v>
      </c>
      <c r="BI150" s="99">
        <f t="shared" si="13"/>
        <v>0</v>
      </c>
      <c r="BJ150" s="17" t="s">
        <v>113</v>
      </c>
      <c r="BK150" s="99">
        <f t="shared" si="14"/>
        <v>0</v>
      </c>
      <c r="BL150" s="17" t="s">
        <v>124</v>
      </c>
      <c r="BM150" s="173" t="s">
        <v>522</v>
      </c>
    </row>
    <row r="151" spans="2:65" s="1" customFormat="1" ht="16.5" customHeight="1">
      <c r="B151" s="34"/>
      <c r="C151" s="162" t="s">
        <v>405</v>
      </c>
      <c r="D151" s="162" t="s">
        <v>177</v>
      </c>
      <c r="E151" s="163" t="s">
        <v>1129</v>
      </c>
      <c r="F151" s="164" t="s">
        <v>1130</v>
      </c>
      <c r="G151" s="165" t="s">
        <v>408</v>
      </c>
      <c r="H151" s="166">
        <v>5</v>
      </c>
      <c r="I151" s="167"/>
      <c r="J151" s="168">
        <f t="shared" si="5"/>
        <v>0</v>
      </c>
      <c r="K151" s="169"/>
      <c r="L151" s="34"/>
      <c r="M151" s="170" t="s">
        <v>1</v>
      </c>
      <c r="N151" s="136" t="s">
        <v>43</v>
      </c>
      <c r="P151" s="171">
        <f t="shared" si="6"/>
        <v>0</v>
      </c>
      <c r="Q151" s="171">
        <v>0</v>
      </c>
      <c r="R151" s="171">
        <f t="shared" si="7"/>
        <v>0</v>
      </c>
      <c r="S151" s="171">
        <v>0</v>
      </c>
      <c r="T151" s="172">
        <f t="shared" si="8"/>
        <v>0</v>
      </c>
      <c r="AR151" s="173" t="s">
        <v>124</v>
      </c>
      <c r="AT151" s="173" t="s">
        <v>177</v>
      </c>
      <c r="AU151" s="173" t="s">
        <v>85</v>
      </c>
      <c r="AY151" s="17" t="s">
        <v>174</v>
      </c>
      <c r="BE151" s="99">
        <f t="shared" si="9"/>
        <v>0</v>
      </c>
      <c r="BF151" s="99">
        <f t="shared" si="10"/>
        <v>0</v>
      </c>
      <c r="BG151" s="99">
        <f t="shared" si="11"/>
        <v>0</v>
      </c>
      <c r="BH151" s="99">
        <f t="shared" si="12"/>
        <v>0</v>
      </c>
      <c r="BI151" s="99">
        <f t="shared" si="13"/>
        <v>0</v>
      </c>
      <c r="BJ151" s="17" t="s">
        <v>113</v>
      </c>
      <c r="BK151" s="99">
        <f t="shared" si="14"/>
        <v>0</v>
      </c>
      <c r="BL151" s="17" t="s">
        <v>124</v>
      </c>
      <c r="BM151" s="173" t="s">
        <v>531</v>
      </c>
    </row>
    <row r="152" spans="2:65" s="1" customFormat="1" ht="16.5" customHeight="1">
      <c r="B152" s="34"/>
      <c r="C152" s="162" t="s">
        <v>7</v>
      </c>
      <c r="D152" s="162" t="s">
        <v>177</v>
      </c>
      <c r="E152" s="163" t="s">
        <v>1131</v>
      </c>
      <c r="F152" s="164" t="s">
        <v>1132</v>
      </c>
      <c r="G152" s="165" t="s">
        <v>408</v>
      </c>
      <c r="H152" s="166">
        <v>1</v>
      </c>
      <c r="I152" s="167"/>
      <c r="J152" s="168">
        <f t="shared" si="5"/>
        <v>0</v>
      </c>
      <c r="K152" s="169"/>
      <c r="L152" s="34"/>
      <c r="M152" s="170" t="s">
        <v>1</v>
      </c>
      <c r="N152" s="136" t="s">
        <v>43</v>
      </c>
      <c r="P152" s="171">
        <f t="shared" si="6"/>
        <v>0</v>
      </c>
      <c r="Q152" s="171">
        <v>0</v>
      </c>
      <c r="R152" s="171">
        <f t="shared" si="7"/>
        <v>0</v>
      </c>
      <c r="S152" s="171">
        <v>0</v>
      </c>
      <c r="T152" s="172">
        <f t="shared" si="8"/>
        <v>0</v>
      </c>
      <c r="AR152" s="173" t="s">
        <v>124</v>
      </c>
      <c r="AT152" s="173" t="s">
        <v>177</v>
      </c>
      <c r="AU152" s="173" t="s">
        <v>85</v>
      </c>
      <c r="AY152" s="17" t="s">
        <v>174</v>
      </c>
      <c r="BE152" s="99">
        <f t="shared" si="9"/>
        <v>0</v>
      </c>
      <c r="BF152" s="99">
        <f t="shared" si="10"/>
        <v>0</v>
      </c>
      <c r="BG152" s="99">
        <f t="shared" si="11"/>
        <v>0</v>
      </c>
      <c r="BH152" s="99">
        <f t="shared" si="12"/>
        <v>0</v>
      </c>
      <c r="BI152" s="99">
        <f t="shared" si="13"/>
        <v>0</v>
      </c>
      <c r="BJ152" s="17" t="s">
        <v>113</v>
      </c>
      <c r="BK152" s="99">
        <f t="shared" si="14"/>
        <v>0</v>
      </c>
      <c r="BL152" s="17" t="s">
        <v>124</v>
      </c>
      <c r="BM152" s="173" t="s">
        <v>545</v>
      </c>
    </row>
    <row r="153" spans="2:65" s="1" customFormat="1" ht="16.5" customHeight="1">
      <c r="B153" s="34"/>
      <c r="C153" s="162" t="s">
        <v>419</v>
      </c>
      <c r="D153" s="162" t="s">
        <v>177</v>
      </c>
      <c r="E153" s="163" t="s">
        <v>1133</v>
      </c>
      <c r="F153" s="164" t="s">
        <v>1134</v>
      </c>
      <c r="G153" s="165" t="s">
        <v>408</v>
      </c>
      <c r="H153" s="166">
        <v>4</v>
      </c>
      <c r="I153" s="167"/>
      <c r="J153" s="168">
        <f t="shared" si="5"/>
        <v>0</v>
      </c>
      <c r="K153" s="169"/>
      <c r="L153" s="34"/>
      <c r="M153" s="170" t="s">
        <v>1</v>
      </c>
      <c r="N153" s="136" t="s">
        <v>43</v>
      </c>
      <c r="P153" s="171">
        <f t="shared" si="6"/>
        <v>0</v>
      </c>
      <c r="Q153" s="171">
        <v>0</v>
      </c>
      <c r="R153" s="171">
        <f t="shared" si="7"/>
        <v>0</v>
      </c>
      <c r="S153" s="171">
        <v>0</v>
      </c>
      <c r="T153" s="172">
        <f t="shared" si="8"/>
        <v>0</v>
      </c>
      <c r="AR153" s="173" t="s">
        <v>124</v>
      </c>
      <c r="AT153" s="173" t="s">
        <v>177</v>
      </c>
      <c r="AU153" s="173" t="s">
        <v>85</v>
      </c>
      <c r="AY153" s="17" t="s">
        <v>174</v>
      </c>
      <c r="BE153" s="99">
        <f t="shared" si="9"/>
        <v>0</v>
      </c>
      <c r="BF153" s="99">
        <f t="shared" si="10"/>
        <v>0</v>
      </c>
      <c r="BG153" s="99">
        <f t="shared" si="11"/>
        <v>0</v>
      </c>
      <c r="BH153" s="99">
        <f t="shared" si="12"/>
        <v>0</v>
      </c>
      <c r="BI153" s="99">
        <f t="shared" si="13"/>
        <v>0</v>
      </c>
      <c r="BJ153" s="17" t="s">
        <v>113</v>
      </c>
      <c r="BK153" s="99">
        <f t="shared" si="14"/>
        <v>0</v>
      </c>
      <c r="BL153" s="17" t="s">
        <v>124</v>
      </c>
      <c r="BM153" s="173" t="s">
        <v>562</v>
      </c>
    </row>
    <row r="154" spans="2:65" s="1" customFormat="1" ht="24.2" customHeight="1">
      <c r="B154" s="34"/>
      <c r="C154" s="162" t="s">
        <v>424</v>
      </c>
      <c r="D154" s="162" t="s">
        <v>177</v>
      </c>
      <c r="E154" s="163" t="s">
        <v>1135</v>
      </c>
      <c r="F154" s="164" t="s">
        <v>1136</v>
      </c>
      <c r="G154" s="165" t="s">
        <v>408</v>
      </c>
      <c r="H154" s="166">
        <v>34</v>
      </c>
      <c r="I154" s="167"/>
      <c r="J154" s="168">
        <f t="shared" si="5"/>
        <v>0</v>
      </c>
      <c r="K154" s="169"/>
      <c r="L154" s="34"/>
      <c r="M154" s="170" t="s">
        <v>1</v>
      </c>
      <c r="N154" s="136" t="s">
        <v>43</v>
      </c>
      <c r="P154" s="171">
        <f t="shared" si="6"/>
        <v>0</v>
      </c>
      <c r="Q154" s="171">
        <v>0</v>
      </c>
      <c r="R154" s="171">
        <f t="shared" si="7"/>
        <v>0</v>
      </c>
      <c r="S154" s="171">
        <v>0</v>
      </c>
      <c r="T154" s="172">
        <f t="shared" si="8"/>
        <v>0</v>
      </c>
      <c r="AR154" s="173" t="s">
        <v>124</v>
      </c>
      <c r="AT154" s="173" t="s">
        <v>177</v>
      </c>
      <c r="AU154" s="173" t="s">
        <v>85</v>
      </c>
      <c r="AY154" s="17" t="s">
        <v>174</v>
      </c>
      <c r="BE154" s="99">
        <f t="shared" si="9"/>
        <v>0</v>
      </c>
      <c r="BF154" s="99">
        <f t="shared" si="10"/>
        <v>0</v>
      </c>
      <c r="BG154" s="99">
        <f t="shared" si="11"/>
        <v>0</v>
      </c>
      <c r="BH154" s="99">
        <f t="shared" si="12"/>
        <v>0</v>
      </c>
      <c r="BI154" s="99">
        <f t="shared" si="13"/>
        <v>0</v>
      </c>
      <c r="BJ154" s="17" t="s">
        <v>113</v>
      </c>
      <c r="BK154" s="99">
        <f t="shared" si="14"/>
        <v>0</v>
      </c>
      <c r="BL154" s="17" t="s">
        <v>124</v>
      </c>
      <c r="BM154" s="173" t="s">
        <v>576</v>
      </c>
    </row>
    <row r="155" spans="2:65" s="1" customFormat="1" ht="16.5" customHeight="1">
      <c r="B155" s="34"/>
      <c r="C155" s="162" t="s">
        <v>430</v>
      </c>
      <c r="D155" s="162" t="s">
        <v>177</v>
      </c>
      <c r="E155" s="163" t="s">
        <v>1137</v>
      </c>
      <c r="F155" s="164" t="s">
        <v>1138</v>
      </c>
      <c r="G155" s="165" t="s">
        <v>408</v>
      </c>
      <c r="H155" s="166">
        <v>4</v>
      </c>
      <c r="I155" s="167"/>
      <c r="J155" s="168">
        <f t="shared" si="5"/>
        <v>0</v>
      </c>
      <c r="K155" s="169"/>
      <c r="L155" s="34"/>
      <c r="M155" s="170" t="s">
        <v>1</v>
      </c>
      <c r="N155" s="136" t="s">
        <v>43</v>
      </c>
      <c r="P155" s="171">
        <f t="shared" si="6"/>
        <v>0</v>
      </c>
      <c r="Q155" s="171">
        <v>0</v>
      </c>
      <c r="R155" s="171">
        <f t="shared" si="7"/>
        <v>0</v>
      </c>
      <c r="S155" s="171">
        <v>0</v>
      </c>
      <c r="T155" s="172">
        <f t="shared" si="8"/>
        <v>0</v>
      </c>
      <c r="AR155" s="173" t="s">
        <v>124</v>
      </c>
      <c r="AT155" s="173" t="s">
        <v>177</v>
      </c>
      <c r="AU155" s="173" t="s">
        <v>85</v>
      </c>
      <c r="AY155" s="17" t="s">
        <v>174</v>
      </c>
      <c r="BE155" s="99">
        <f t="shared" si="9"/>
        <v>0</v>
      </c>
      <c r="BF155" s="99">
        <f t="shared" si="10"/>
        <v>0</v>
      </c>
      <c r="BG155" s="99">
        <f t="shared" si="11"/>
        <v>0</v>
      </c>
      <c r="BH155" s="99">
        <f t="shared" si="12"/>
        <v>0</v>
      </c>
      <c r="BI155" s="99">
        <f t="shared" si="13"/>
        <v>0</v>
      </c>
      <c r="BJ155" s="17" t="s">
        <v>113</v>
      </c>
      <c r="BK155" s="99">
        <f t="shared" si="14"/>
        <v>0</v>
      </c>
      <c r="BL155" s="17" t="s">
        <v>124</v>
      </c>
      <c r="BM155" s="173" t="s">
        <v>587</v>
      </c>
    </row>
    <row r="156" spans="2:65" s="1" customFormat="1" ht="16.5" customHeight="1">
      <c r="B156" s="34"/>
      <c r="C156" s="162" t="s">
        <v>437</v>
      </c>
      <c r="D156" s="162" t="s">
        <v>177</v>
      </c>
      <c r="E156" s="163" t="s">
        <v>1139</v>
      </c>
      <c r="F156" s="164" t="s">
        <v>1140</v>
      </c>
      <c r="G156" s="165" t="s">
        <v>408</v>
      </c>
      <c r="H156" s="166">
        <v>48</v>
      </c>
      <c r="I156" s="167"/>
      <c r="J156" s="168">
        <f t="shared" si="5"/>
        <v>0</v>
      </c>
      <c r="K156" s="169"/>
      <c r="L156" s="34"/>
      <c r="M156" s="170" t="s">
        <v>1</v>
      </c>
      <c r="N156" s="136" t="s">
        <v>43</v>
      </c>
      <c r="P156" s="171">
        <f t="shared" si="6"/>
        <v>0</v>
      </c>
      <c r="Q156" s="171">
        <v>0</v>
      </c>
      <c r="R156" s="171">
        <f t="shared" si="7"/>
        <v>0</v>
      </c>
      <c r="S156" s="171">
        <v>0</v>
      </c>
      <c r="T156" s="172">
        <f t="shared" si="8"/>
        <v>0</v>
      </c>
      <c r="AR156" s="173" t="s">
        <v>124</v>
      </c>
      <c r="AT156" s="173" t="s">
        <v>177</v>
      </c>
      <c r="AU156" s="173" t="s">
        <v>85</v>
      </c>
      <c r="AY156" s="17" t="s">
        <v>174</v>
      </c>
      <c r="BE156" s="99">
        <f t="shared" si="9"/>
        <v>0</v>
      </c>
      <c r="BF156" s="99">
        <f t="shared" si="10"/>
        <v>0</v>
      </c>
      <c r="BG156" s="99">
        <f t="shared" si="11"/>
        <v>0</v>
      </c>
      <c r="BH156" s="99">
        <f t="shared" si="12"/>
        <v>0</v>
      </c>
      <c r="BI156" s="99">
        <f t="shared" si="13"/>
        <v>0</v>
      </c>
      <c r="BJ156" s="17" t="s">
        <v>113</v>
      </c>
      <c r="BK156" s="99">
        <f t="shared" si="14"/>
        <v>0</v>
      </c>
      <c r="BL156" s="17" t="s">
        <v>124</v>
      </c>
      <c r="BM156" s="173" t="s">
        <v>597</v>
      </c>
    </row>
    <row r="157" spans="2:65" s="1" customFormat="1" ht="16.5" customHeight="1">
      <c r="B157" s="34"/>
      <c r="C157" s="162" t="s">
        <v>444</v>
      </c>
      <c r="D157" s="162" t="s">
        <v>177</v>
      </c>
      <c r="E157" s="163" t="s">
        <v>1141</v>
      </c>
      <c r="F157" s="164" t="s">
        <v>1142</v>
      </c>
      <c r="G157" s="165" t="s">
        <v>408</v>
      </c>
      <c r="H157" s="166">
        <v>54</v>
      </c>
      <c r="I157" s="167"/>
      <c r="J157" s="168">
        <f t="shared" si="5"/>
        <v>0</v>
      </c>
      <c r="K157" s="169"/>
      <c r="L157" s="34"/>
      <c r="M157" s="170" t="s">
        <v>1</v>
      </c>
      <c r="N157" s="136" t="s">
        <v>43</v>
      </c>
      <c r="P157" s="171">
        <f t="shared" si="6"/>
        <v>0</v>
      </c>
      <c r="Q157" s="171">
        <v>0</v>
      </c>
      <c r="R157" s="171">
        <f t="shared" si="7"/>
        <v>0</v>
      </c>
      <c r="S157" s="171">
        <v>0</v>
      </c>
      <c r="T157" s="172">
        <f t="shared" si="8"/>
        <v>0</v>
      </c>
      <c r="AR157" s="173" t="s">
        <v>124</v>
      </c>
      <c r="AT157" s="173" t="s">
        <v>177</v>
      </c>
      <c r="AU157" s="173" t="s">
        <v>85</v>
      </c>
      <c r="AY157" s="17" t="s">
        <v>174</v>
      </c>
      <c r="BE157" s="99">
        <f t="shared" si="9"/>
        <v>0</v>
      </c>
      <c r="BF157" s="99">
        <f t="shared" si="10"/>
        <v>0</v>
      </c>
      <c r="BG157" s="99">
        <f t="shared" si="11"/>
        <v>0</v>
      </c>
      <c r="BH157" s="99">
        <f t="shared" si="12"/>
        <v>0</v>
      </c>
      <c r="BI157" s="99">
        <f t="shared" si="13"/>
        <v>0</v>
      </c>
      <c r="BJ157" s="17" t="s">
        <v>113</v>
      </c>
      <c r="BK157" s="99">
        <f t="shared" si="14"/>
        <v>0</v>
      </c>
      <c r="BL157" s="17" t="s">
        <v>124</v>
      </c>
      <c r="BM157" s="173" t="s">
        <v>609</v>
      </c>
    </row>
    <row r="158" spans="2:65" s="1" customFormat="1" ht="24.2" customHeight="1">
      <c r="B158" s="34"/>
      <c r="C158" s="162" t="s">
        <v>450</v>
      </c>
      <c r="D158" s="162" t="s">
        <v>177</v>
      </c>
      <c r="E158" s="163" t="s">
        <v>1143</v>
      </c>
      <c r="F158" s="164" t="s">
        <v>1144</v>
      </c>
      <c r="G158" s="165" t="s">
        <v>1145</v>
      </c>
      <c r="H158" s="166">
        <v>17</v>
      </c>
      <c r="I158" s="167"/>
      <c r="J158" s="168">
        <f t="shared" si="5"/>
        <v>0</v>
      </c>
      <c r="K158" s="169"/>
      <c r="L158" s="34"/>
      <c r="M158" s="170" t="s">
        <v>1</v>
      </c>
      <c r="N158" s="136" t="s">
        <v>43</v>
      </c>
      <c r="P158" s="171">
        <f t="shared" si="6"/>
        <v>0</v>
      </c>
      <c r="Q158" s="171">
        <v>0</v>
      </c>
      <c r="R158" s="171">
        <f t="shared" si="7"/>
        <v>0</v>
      </c>
      <c r="S158" s="171">
        <v>0</v>
      </c>
      <c r="T158" s="172">
        <f t="shared" si="8"/>
        <v>0</v>
      </c>
      <c r="AR158" s="173" t="s">
        <v>124</v>
      </c>
      <c r="AT158" s="173" t="s">
        <v>177</v>
      </c>
      <c r="AU158" s="173" t="s">
        <v>85</v>
      </c>
      <c r="AY158" s="17" t="s">
        <v>174</v>
      </c>
      <c r="BE158" s="99">
        <f t="shared" si="9"/>
        <v>0</v>
      </c>
      <c r="BF158" s="99">
        <f t="shared" si="10"/>
        <v>0</v>
      </c>
      <c r="BG158" s="99">
        <f t="shared" si="11"/>
        <v>0</v>
      </c>
      <c r="BH158" s="99">
        <f t="shared" si="12"/>
        <v>0</v>
      </c>
      <c r="BI158" s="99">
        <f t="shared" si="13"/>
        <v>0</v>
      </c>
      <c r="BJ158" s="17" t="s">
        <v>113</v>
      </c>
      <c r="BK158" s="99">
        <f t="shared" si="14"/>
        <v>0</v>
      </c>
      <c r="BL158" s="17" t="s">
        <v>124</v>
      </c>
      <c r="BM158" s="173" t="s">
        <v>617</v>
      </c>
    </row>
    <row r="159" spans="2:65" s="1" customFormat="1" ht="16.5" customHeight="1">
      <c r="B159" s="34"/>
      <c r="C159" s="162" t="s">
        <v>455</v>
      </c>
      <c r="D159" s="162" t="s">
        <v>177</v>
      </c>
      <c r="E159" s="163" t="s">
        <v>1146</v>
      </c>
      <c r="F159" s="164" t="s">
        <v>1147</v>
      </c>
      <c r="G159" s="165" t="s">
        <v>408</v>
      </c>
      <c r="H159" s="166">
        <v>2</v>
      </c>
      <c r="I159" s="167"/>
      <c r="J159" s="168">
        <f t="shared" si="5"/>
        <v>0</v>
      </c>
      <c r="K159" s="169"/>
      <c r="L159" s="34"/>
      <c r="M159" s="170" t="s">
        <v>1</v>
      </c>
      <c r="N159" s="136" t="s">
        <v>43</v>
      </c>
      <c r="P159" s="171">
        <f t="shared" si="6"/>
        <v>0</v>
      </c>
      <c r="Q159" s="171">
        <v>0</v>
      </c>
      <c r="R159" s="171">
        <f t="shared" si="7"/>
        <v>0</v>
      </c>
      <c r="S159" s="171">
        <v>0</v>
      </c>
      <c r="T159" s="172">
        <f t="shared" si="8"/>
        <v>0</v>
      </c>
      <c r="AR159" s="173" t="s">
        <v>124</v>
      </c>
      <c r="AT159" s="173" t="s">
        <v>177</v>
      </c>
      <c r="AU159" s="173" t="s">
        <v>85</v>
      </c>
      <c r="AY159" s="17" t="s">
        <v>174</v>
      </c>
      <c r="BE159" s="99">
        <f t="shared" si="9"/>
        <v>0</v>
      </c>
      <c r="BF159" s="99">
        <f t="shared" si="10"/>
        <v>0</v>
      </c>
      <c r="BG159" s="99">
        <f t="shared" si="11"/>
        <v>0</v>
      </c>
      <c r="BH159" s="99">
        <f t="shared" si="12"/>
        <v>0</v>
      </c>
      <c r="BI159" s="99">
        <f t="shared" si="13"/>
        <v>0</v>
      </c>
      <c r="BJ159" s="17" t="s">
        <v>113</v>
      </c>
      <c r="BK159" s="99">
        <f t="shared" si="14"/>
        <v>0</v>
      </c>
      <c r="BL159" s="17" t="s">
        <v>124</v>
      </c>
      <c r="BM159" s="173" t="s">
        <v>625</v>
      </c>
    </row>
    <row r="160" spans="2:65" s="1" customFormat="1" ht="16.5" customHeight="1">
      <c r="B160" s="34"/>
      <c r="C160" s="162" t="s">
        <v>460</v>
      </c>
      <c r="D160" s="162" t="s">
        <v>177</v>
      </c>
      <c r="E160" s="163" t="s">
        <v>1148</v>
      </c>
      <c r="F160" s="164" t="s">
        <v>1149</v>
      </c>
      <c r="G160" s="165" t="s">
        <v>408</v>
      </c>
      <c r="H160" s="166">
        <v>40</v>
      </c>
      <c r="I160" s="167"/>
      <c r="J160" s="168">
        <f t="shared" si="5"/>
        <v>0</v>
      </c>
      <c r="K160" s="169"/>
      <c r="L160" s="34"/>
      <c r="M160" s="170" t="s">
        <v>1</v>
      </c>
      <c r="N160" s="136" t="s">
        <v>43</v>
      </c>
      <c r="P160" s="171">
        <f t="shared" si="6"/>
        <v>0</v>
      </c>
      <c r="Q160" s="171">
        <v>0</v>
      </c>
      <c r="R160" s="171">
        <f t="shared" si="7"/>
        <v>0</v>
      </c>
      <c r="S160" s="171">
        <v>0</v>
      </c>
      <c r="T160" s="172">
        <f t="shared" si="8"/>
        <v>0</v>
      </c>
      <c r="AR160" s="173" t="s">
        <v>124</v>
      </c>
      <c r="AT160" s="173" t="s">
        <v>177</v>
      </c>
      <c r="AU160" s="173" t="s">
        <v>85</v>
      </c>
      <c r="AY160" s="17" t="s">
        <v>174</v>
      </c>
      <c r="BE160" s="99">
        <f t="shared" si="9"/>
        <v>0</v>
      </c>
      <c r="BF160" s="99">
        <f t="shared" si="10"/>
        <v>0</v>
      </c>
      <c r="BG160" s="99">
        <f t="shared" si="11"/>
        <v>0</v>
      </c>
      <c r="BH160" s="99">
        <f t="shared" si="12"/>
        <v>0</v>
      </c>
      <c r="BI160" s="99">
        <f t="shared" si="13"/>
        <v>0</v>
      </c>
      <c r="BJ160" s="17" t="s">
        <v>113</v>
      </c>
      <c r="BK160" s="99">
        <f t="shared" si="14"/>
        <v>0</v>
      </c>
      <c r="BL160" s="17" t="s">
        <v>124</v>
      </c>
      <c r="BM160" s="173" t="s">
        <v>120</v>
      </c>
    </row>
    <row r="161" spans="2:65" s="1" customFormat="1" ht="16.5" customHeight="1">
      <c r="B161" s="34"/>
      <c r="C161" s="162" t="s">
        <v>466</v>
      </c>
      <c r="D161" s="162" t="s">
        <v>177</v>
      </c>
      <c r="E161" s="163" t="s">
        <v>1150</v>
      </c>
      <c r="F161" s="164" t="s">
        <v>1151</v>
      </c>
      <c r="G161" s="165" t="s">
        <v>408</v>
      </c>
      <c r="H161" s="166">
        <v>34</v>
      </c>
      <c r="I161" s="167"/>
      <c r="J161" s="168">
        <f t="shared" si="5"/>
        <v>0</v>
      </c>
      <c r="K161" s="169"/>
      <c r="L161" s="34"/>
      <c r="M161" s="170" t="s">
        <v>1</v>
      </c>
      <c r="N161" s="136" t="s">
        <v>43</v>
      </c>
      <c r="P161" s="171">
        <f t="shared" si="6"/>
        <v>0</v>
      </c>
      <c r="Q161" s="171">
        <v>0</v>
      </c>
      <c r="R161" s="171">
        <f t="shared" si="7"/>
        <v>0</v>
      </c>
      <c r="S161" s="171">
        <v>0</v>
      </c>
      <c r="T161" s="172">
        <f t="shared" si="8"/>
        <v>0</v>
      </c>
      <c r="AR161" s="173" t="s">
        <v>124</v>
      </c>
      <c r="AT161" s="173" t="s">
        <v>177</v>
      </c>
      <c r="AU161" s="173" t="s">
        <v>85</v>
      </c>
      <c r="AY161" s="17" t="s">
        <v>174</v>
      </c>
      <c r="BE161" s="99">
        <f t="shared" si="9"/>
        <v>0</v>
      </c>
      <c r="BF161" s="99">
        <f t="shared" si="10"/>
        <v>0</v>
      </c>
      <c r="BG161" s="99">
        <f t="shared" si="11"/>
        <v>0</v>
      </c>
      <c r="BH161" s="99">
        <f t="shared" si="12"/>
        <v>0</v>
      </c>
      <c r="BI161" s="99">
        <f t="shared" si="13"/>
        <v>0</v>
      </c>
      <c r="BJ161" s="17" t="s">
        <v>113</v>
      </c>
      <c r="BK161" s="99">
        <f t="shared" si="14"/>
        <v>0</v>
      </c>
      <c r="BL161" s="17" t="s">
        <v>124</v>
      </c>
      <c r="BM161" s="173" t="s">
        <v>640</v>
      </c>
    </row>
    <row r="162" spans="2:65" s="1" customFormat="1" ht="16.5" customHeight="1">
      <c r="B162" s="34"/>
      <c r="C162" s="162" t="s">
        <v>473</v>
      </c>
      <c r="D162" s="162" t="s">
        <v>177</v>
      </c>
      <c r="E162" s="163" t="s">
        <v>1152</v>
      </c>
      <c r="F162" s="164" t="s">
        <v>1153</v>
      </c>
      <c r="G162" s="165" t="s">
        <v>408</v>
      </c>
      <c r="H162" s="166">
        <v>34</v>
      </c>
      <c r="I162" s="167"/>
      <c r="J162" s="168">
        <f t="shared" ref="J162:J183" si="15">ROUND(I162*H162,2)</f>
        <v>0</v>
      </c>
      <c r="K162" s="169"/>
      <c r="L162" s="34"/>
      <c r="M162" s="170" t="s">
        <v>1</v>
      </c>
      <c r="N162" s="136" t="s">
        <v>43</v>
      </c>
      <c r="P162" s="171">
        <f t="shared" ref="P162:P183" si="16">O162*H162</f>
        <v>0</v>
      </c>
      <c r="Q162" s="171">
        <v>0</v>
      </c>
      <c r="R162" s="171">
        <f t="shared" ref="R162:R183" si="17">Q162*H162</f>
        <v>0</v>
      </c>
      <c r="S162" s="171">
        <v>0</v>
      </c>
      <c r="T162" s="172">
        <f t="shared" ref="T162:T183" si="18">S162*H162</f>
        <v>0</v>
      </c>
      <c r="AR162" s="173" t="s">
        <v>124</v>
      </c>
      <c r="AT162" s="173" t="s">
        <v>177</v>
      </c>
      <c r="AU162" s="173" t="s">
        <v>85</v>
      </c>
      <c r="AY162" s="17" t="s">
        <v>174</v>
      </c>
      <c r="BE162" s="99">
        <f t="shared" ref="BE162:BE183" si="19">IF(N162="základná",J162,0)</f>
        <v>0</v>
      </c>
      <c r="BF162" s="99">
        <f t="shared" ref="BF162:BF183" si="20">IF(N162="znížená",J162,0)</f>
        <v>0</v>
      </c>
      <c r="BG162" s="99">
        <f t="shared" ref="BG162:BG183" si="21">IF(N162="zákl. prenesená",J162,0)</f>
        <v>0</v>
      </c>
      <c r="BH162" s="99">
        <f t="shared" ref="BH162:BH183" si="22">IF(N162="zníž. prenesená",J162,0)</f>
        <v>0</v>
      </c>
      <c r="BI162" s="99">
        <f t="shared" ref="BI162:BI183" si="23">IF(N162="nulová",J162,0)</f>
        <v>0</v>
      </c>
      <c r="BJ162" s="17" t="s">
        <v>113</v>
      </c>
      <c r="BK162" s="99">
        <f t="shared" ref="BK162:BK183" si="24">ROUND(I162*H162,2)</f>
        <v>0</v>
      </c>
      <c r="BL162" s="17" t="s">
        <v>124</v>
      </c>
      <c r="BM162" s="173" t="s">
        <v>650</v>
      </c>
    </row>
    <row r="163" spans="2:65" s="1" customFormat="1" ht="16.5" customHeight="1">
      <c r="B163" s="34"/>
      <c r="C163" s="162" t="s">
        <v>479</v>
      </c>
      <c r="D163" s="162" t="s">
        <v>177</v>
      </c>
      <c r="E163" s="163" t="s">
        <v>1154</v>
      </c>
      <c r="F163" s="164" t="s">
        <v>1155</v>
      </c>
      <c r="G163" s="165" t="s">
        <v>408</v>
      </c>
      <c r="H163" s="166">
        <v>75</v>
      </c>
      <c r="I163" s="167"/>
      <c r="J163" s="168">
        <f t="shared" si="15"/>
        <v>0</v>
      </c>
      <c r="K163" s="169"/>
      <c r="L163" s="34"/>
      <c r="M163" s="170" t="s">
        <v>1</v>
      </c>
      <c r="N163" s="136" t="s">
        <v>43</v>
      </c>
      <c r="P163" s="171">
        <f t="shared" si="16"/>
        <v>0</v>
      </c>
      <c r="Q163" s="171">
        <v>0</v>
      </c>
      <c r="R163" s="171">
        <f t="shared" si="17"/>
        <v>0</v>
      </c>
      <c r="S163" s="171">
        <v>0</v>
      </c>
      <c r="T163" s="172">
        <f t="shared" si="18"/>
        <v>0</v>
      </c>
      <c r="AR163" s="173" t="s">
        <v>124</v>
      </c>
      <c r="AT163" s="173" t="s">
        <v>177</v>
      </c>
      <c r="AU163" s="173" t="s">
        <v>85</v>
      </c>
      <c r="AY163" s="17" t="s">
        <v>174</v>
      </c>
      <c r="BE163" s="99">
        <f t="shared" si="19"/>
        <v>0</v>
      </c>
      <c r="BF163" s="99">
        <f t="shared" si="20"/>
        <v>0</v>
      </c>
      <c r="BG163" s="99">
        <f t="shared" si="21"/>
        <v>0</v>
      </c>
      <c r="BH163" s="99">
        <f t="shared" si="22"/>
        <v>0</v>
      </c>
      <c r="BI163" s="99">
        <f t="shared" si="23"/>
        <v>0</v>
      </c>
      <c r="BJ163" s="17" t="s">
        <v>113</v>
      </c>
      <c r="BK163" s="99">
        <f t="shared" si="24"/>
        <v>0</v>
      </c>
      <c r="BL163" s="17" t="s">
        <v>124</v>
      </c>
      <c r="BM163" s="173" t="s">
        <v>659</v>
      </c>
    </row>
    <row r="164" spans="2:65" s="1" customFormat="1" ht="21.75" customHeight="1">
      <c r="B164" s="34"/>
      <c r="C164" s="162" t="s">
        <v>486</v>
      </c>
      <c r="D164" s="162" t="s">
        <v>177</v>
      </c>
      <c r="E164" s="163" t="s">
        <v>1156</v>
      </c>
      <c r="F164" s="164" t="s">
        <v>1157</v>
      </c>
      <c r="G164" s="165" t="s">
        <v>408</v>
      </c>
      <c r="H164" s="166">
        <v>86</v>
      </c>
      <c r="I164" s="167"/>
      <c r="J164" s="168">
        <f t="shared" si="15"/>
        <v>0</v>
      </c>
      <c r="K164" s="169"/>
      <c r="L164" s="34"/>
      <c r="M164" s="170" t="s">
        <v>1</v>
      </c>
      <c r="N164" s="136" t="s">
        <v>43</v>
      </c>
      <c r="P164" s="171">
        <f t="shared" si="16"/>
        <v>0</v>
      </c>
      <c r="Q164" s="171">
        <v>0</v>
      </c>
      <c r="R164" s="171">
        <f t="shared" si="17"/>
        <v>0</v>
      </c>
      <c r="S164" s="171">
        <v>0</v>
      </c>
      <c r="T164" s="172">
        <f t="shared" si="18"/>
        <v>0</v>
      </c>
      <c r="AR164" s="173" t="s">
        <v>124</v>
      </c>
      <c r="AT164" s="173" t="s">
        <v>177</v>
      </c>
      <c r="AU164" s="173" t="s">
        <v>85</v>
      </c>
      <c r="AY164" s="17" t="s">
        <v>174</v>
      </c>
      <c r="BE164" s="99">
        <f t="shared" si="19"/>
        <v>0</v>
      </c>
      <c r="BF164" s="99">
        <f t="shared" si="20"/>
        <v>0</v>
      </c>
      <c r="BG164" s="99">
        <f t="shared" si="21"/>
        <v>0</v>
      </c>
      <c r="BH164" s="99">
        <f t="shared" si="22"/>
        <v>0</v>
      </c>
      <c r="BI164" s="99">
        <f t="shared" si="23"/>
        <v>0</v>
      </c>
      <c r="BJ164" s="17" t="s">
        <v>113</v>
      </c>
      <c r="BK164" s="99">
        <f t="shared" si="24"/>
        <v>0</v>
      </c>
      <c r="BL164" s="17" t="s">
        <v>124</v>
      </c>
      <c r="BM164" s="173" t="s">
        <v>665</v>
      </c>
    </row>
    <row r="165" spans="2:65" s="1" customFormat="1" ht="16.5" customHeight="1">
      <c r="B165" s="34"/>
      <c r="C165" s="162" t="s">
        <v>495</v>
      </c>
      <c r="D165" s="162" t="s">
        <v>177</v>
      </c>
      <c r="E165" s="163" t="s">
        <v>1158</v>
      </c>
      <c r="F165" s="164" t="s">
        <v>1159</v>
      </c>
      <c r="G165" s="165" t="s">
        <v>408</v>
      </c>
      <c r="H165" s="166">
        <v>130</v>
      </c>
      <c r="I165" s="167"/>
      <c r="J165" s="168">
        <f t="shared" si="15"/>
        <v>0</v>
      </c>
      <c r="K165" s="169"/>
      <c r="L165" s="34"/>
      <c r="M165" s="170" t="s">
        <v>1</v>
      </c>
      <c r="N165" s="136" t="s">
        <v>43</v>
      </c>
      <c r="P165" s="171">
        <f t="shared" si="16"/>
        <v>0</v>
      </c>
      <c r="Q165" s="171">
        <v>0</v>
      </c>
      <c r="R165" s="171">
        <f t="shared" si="17"/>
        <v>0</v>
      </c>
      <c r="S165" s="171">
        <v>0</v>
      </c>
      <c r="T165" s="172">
        <f t="shared" si="18"/>
        <v>0</v>
      </c>
      <c r="AR165" s="173" t="s">
        <v>124</v>
      </c>
      <c r="AT165" s="173" t="s">
        <v>177</v>
      </c>
      <c r="AU165" s="173" t="s">
        <v>85</v>
      </c>
      <c r="AY165" s="17" t="s">
        <v>174</v>
      </c>
      <c r="BE165" s="99">
        <f t="shared" si="19"/>
        <v>0</v>
      </c>
      <c r="BF165" s="99">
        <f t="shared" si="20"/>
        <v>0</v>
      </c>
      <c r="BG165" s="99">
        <f t="shared" si="21"/>
        <v>0</v>
      </c>
      <c r="BH165" s="99">
        <f t="shared" si="22"/>
        <v>0</v>
      </c>
      <c r="BI165" s="99">
        <f t="shared" si="23"/>
        <v>0</v>
      </c>
      <c r="BJ165" s="17" t="s">
        <v>113</v>
      </c>
      <c r="BK165" s="99">
        <f t="shared" si="24"/>
        <v>0</v>
      </c>
      <c r="BL165" s="17" t="s">
        <v>124</v>
      </c>
      <c r="BM165" s="173" t="s">
        <v>672</v>
      </c>
    </row>
    <row r="166" spans="2:65" s="1" customFormat="1" ht="16.5" customHeight="1">
      <c r="B166" s="34"/>
      <c r="C166" s="162" t="s">
        <v>500</v>
      </c>
      <c r="D166" s="162" t="s">
        <v>177</v>
      </c>
      <c r="E166" s="163" t="s">
        <v>1160</v>
      </c>
      <c r="F166" s="164" t="s">
        <v>1161</v>
      </c>
      <c r="G166" s="165" t="s">
        <v>408</v>
      </c>
      <c r="H166" s="166">
        <v>10</v>
      </c>
      <c r="I166" s="167"/>
      <c r="J166" s="168">
        <f t="shared" si="15"/>
        <v>0</v>
      </c>
      <c r="K166" s="169"/>
      <c r="L166" s="34"/>
      <c r="M166" s="170" t="s">
        <v>1</v>
      </c>
      <c r="N166" s="136" t="s">
        <v>43</v>
      </c>
      <c r="P166" s="171">
        <f t="shared" si="16"/>
        <v>0</v>
      </c>
      <c r="Q166" s="171">
        <v>0</v>
      </c>
      <c r="R166" s="171">
        <f t="shared" si="17"/>
        <v>0</v>
      </c>
      <c r="S166" s="171">
        <v>0</v>
      </c>
      <c r="T166" s="172">
        <f t="shared" si="18"/>
        <v>0</v>
      </c>
      <c r="AR166" s="173" t="s">
        <v>124</v>
      </c>
      <c r="AT166" s="173" t="s">
        <v>177</v>
      </c>
      <c r="AU166" s="173" t="s">
        <v>85</v>
      </c>
      <c r="AY166" s="17" t="s">
        <v>174</v>
      </c>
      <c r="BE166" s="99">
        <f t="shared" si="19"/>
        <v>0</v>
      </c>
      <c r="BF166" s="99">
        <f t="shared" si="20"/>
        <v>0</v>
      </c>
      <c r="BG166" s="99">
        <f t="shared" si="21"/>
        <v>0</v>
      </c>
      <c r="BH166" s="99">
        <f t="shared" si="22"/>
        <v>0</v>
      </c>
      <c r="BI166" s="99">
        <f t="shared" si="23"/>
        <v>0</v>
      </c>
      <c r="BJ166" s="17" t="s">
        <v>113</v>
      </c>
      <c r="BK166" s="99">
        <f t="shared" si="24"/>
        <v>0</v>
      </c>
      <c r="BL166" s="17" t="s">
        <v>124</v>
      </c>
      <c r="BM166" s="173" t="s">
        <v>680</v>
      </c>
    </row>
    <row r="167" spans="2:65" s="1" customFormat="1" ht="16.5" customHeight="1">
      <c r="B167" s="34"/>
      <c r="C167" s="162" t="s">
        <v>504</v>
      </c>
      <c r="D167" s="162" t="s">
        <v>177</v>
      </c>
      <c r="E167" s="163" t="s">
        <v>1162</v>
      </c>
      <c r="F167" s="164" t="s">
        <v>1163</v>
      </c>
      <c r="G167" s="165" t="s">
        <v>408</v>
      </c>
      <c r="H167" s="166">
        <v>10</v>
      </c>
      <c r="I167" s="167"/>
      <c r="J167" s="168">
        <f t="shared" si="15"/>
        <v>0</v>
      </c>
      <c r="K167" s="169"/>
      <c r="L167" s="34"/>
      <c r="M167" s="170" t="s">
        <v>1</v>
      </c>
      <c r="N167" s="136" t="s">
        <v>43</v>
      </c>
      <c r="P167" s="171">
        <f t="shared" si="16"/>
        <v>0</v>
      </c>
      <c r="Q167" s="171">
        <v>0</v>
      </c>
      <c r="R167" s="171">
        <f t="shared" si="17"/>
        <v>0</v>
      </c>
      <c r="S167" s="171">
        <v>0</v>
      </c>
      <c r="T167" s="172">
        <f t="shared" si="18"/>
        <v>0</v>
      </c>
      <c r="AR167" s="173" t="s">
        <v>124</v>
      </c>
      <c r="AT167" s="173" t="s">
        <v>177</v>
      </c>
      <c r="AU167" s="173" t="s">
        <v>85</v>
      </c>
      <c r="AY167" s="17" t="s">
        <v>174</v>
      </c>
      <c r="BE167" s="99">
        <f t="shared" si="19"/>
        <v>0</v>
      </c>
      <c r="BF167" s="99">
        <f t="shared" si="20"/>
        <v>0</v>
      </c>
      <c r="BG167" s="99">
        <f t="shared" si="21"/>
        <v>0</v>
      </c>
      <c r="BH167" s="99">
        <f t="shared" si="22"/>
        <v>0</v>
      </c>
      <c r="BI167" s="99">
        <f t="shared" si="23"/>
        <v>0</v>
      </c>
      <c r="BJ167" s="17" t="s">
        <v>113</v>
      </c>
      <c r="BK167" s="99">
        <f t="shared" si="24"/>
        <v>0</v>
      </c>
      <c r="BL167" s="17" t="s">
        <v>124</v>
      </c>
      <c r="BM167" s="173" t="s">
        <v>688</v>
      </c>
    </row>
    <row r="168" spans="2:65" s="1" customFormat="1" ht="16.5" customHeight="1">
      <c r="B168" s="34"/>
      <c r="C168" s="162" t="s">
        <v>508</v>
      </c>
      <c r="D168" s="162" t="s">
        <v>177</v>
      </c>
      <c r="E168" s="163" t="s">
        <v>1164</v>
      </c>
      <c r="F168" s="164" t="s">
        <v>1165</v>
      </c>
      <c r="G168" s="165" t="s">
        <v>408</v>
      </c>
      <c r="H168" s="166">
        <v>2</v>
      </c>
      <c r="I168" s="167"/>
      <c r="J168" s="168">
        <f t="shared" si="15"/>
        <v>0</v>
      </c>
      <c r="K168" s="169"/>
      <c r="L168" s="34"/>
      <c r="M168" s="170" t="s">
        <v>1</v>
      </c>
      <c r="N168" s="136" t="s">
        <v>43</v>
      </c>
      <c r="P168" s="171">
        <f t="shared" si="16"/>
        <v>0</v>
      </c>
      <c r="Q168" s="171">
        <v>0</v>
      </c>
      <c r="R168" s="171">
        <f t="shared" si="17"/>
        <v>0</v>
      </c>
      <c r="S168" s="171">
        <v>0</v>
      </c>
      <c r="T168" s="172">
        <f t="shared" si="18"/>
        <v>0</v>
      </c>
      <c r="AR168" s="173" t="s">
        <v>124</v>
      </c>
      <c r="AT168" s="173" t="s">
        <v>177</v>
      </c>
      <c r="AU168" s="173" t="s">
        <v>85</v>
      </c>
      <c r="AY168" s="17" t="s">
        <v>174</v>
      </c>
      <c r="BE168" s="99">
        <f t="shared" si="19"/>
        <v>0</v>
      </c>
      <c r="BF168" s="99">
        <f t="shared" si="20"/>
        <v>0</v>
      </c>
      <c r="BG168" s="99">
        <f t="shared" si="21"/>
        <v>0</v>
      </c>
      <c r="BH168" s="99">
        <f t="shared" si="22"/>
        <v>0</v>
      </c>
      <c r="BI168" s="99">
        <f t="shared" si="23"/>
        <v>0</v>
      </c>
      <c r="BJ168" s="17" t="s">
        <v>113</v>
      </c>
      <c r="BK168" s="99">
        <f t="shared" si="24"/>
        <v>0</v>
      </c>
      <c r="BL168" s="17" t="s">
        <v>124</v>
      </c>
      <c r="BM168" s="173" t="s">
        <v>696</v>
      </c>
    </row>
    <row r="169" spans="2:65" s="1" customFormat="1" ht="24.2" customHeight="1">
      <c r="B169" s="34"/>
      <c r="C169" s="162" t="s">
        <v>377</v>
      </c>
      <c r="D169" s="162" t="s">
        <v>177</v>
      </c>
      <c r="E169" s="163" t="s">
        <v>1166</v>
      </c>
      <c r="F169" s="164" t="s">
        <v>1167</v>
      </c>
      <c r="G169" s="165" t="s">
        <v>408</v>
      </c>
      <c r="H169" s="166">
        <v>2</v>
      </c>
      <c r="I169" s="167"/>
      <c r="J169" s="168">
        <f t="shared" si="15"/>
        <v>0</v>
      </c>
      <c r="K169" s="169"/>
      <c r="L169" s="34"/>
      <c r="M169" s="170" t="s">
        <v>1</v>
      </c>
      <c r="N169" s="136" t="s">
        <v>43</v>
      </c>
      <c r="P169" s="171">
        <f t="shared" si="16"/>
        <v>0</v>
      </c>
      <c r="Q169" s="171">
        <v>0</v>
      </c>
      <c r="R169" s="171">
        <f t="shared" si="17"/>
        <v>0</v>
      </c>
      <c r="S169" s="171">
        <v>0</v>
      </c>
      <c r="T169" s="172">
        <f t="shared" si="18"/>
        <v>0</v>
      </c>
      <c r="AR169" s="173" t="s">
        <v>124</v>
      </c>
      <c r="AT169" s="173" t="s">
        <v>177</v>
      </c>
      <c r="AU169" s="173" t="s">
        <v>85</v>
      </c>
      <c r="AY169" s="17" t="s">
        <v>174</v>
      </c>
      <c r="BE169" s="99">
        <f t="shared" si="19"/>
        <v>0</v>
      </c>
      <c r="BF169" s="99">
        <f t="shared" si="20"/>
        <v>0</v>
      </c>
      <c r="BG169" s="99">
        <f t="shared" si="21"/>
        <v>0</v>
      </c>
      <c r="BH169" s="99">
        <f t="shared" si="22"/>
        <v>0</v>
      </c>
      <c r="BI169" s="99">
        <f t="shared" si="23"/>
        <v>0</v>
      </c>
      <c r="BJ169" s="17" t="s">
        <v>113</v>
      </c>
      <c r="BK169" s="99">
        <f t="shared" si="24"/>
        <v>0</v>
      </c>
      <c r="BL169" s="17" t="s">
        <v>124</v>
      </c>
      <c r="BM169" s="173" t="s">
        <v>705</v>
      </c>
    </row>
    <row r="170" spans="2:65" s="1" customFormat="1" ht="16.5" customHeight="1">
      <c r="B170" s="34"/>
      <c r="C170" s="162" t="s">
        <v>517</v>
      </c>
      <c r="D170" s="162" t="s">
        <v>177</v>
      </c>
      <c r="E170" s="163" t="s">
        <v>1168</v>
      </c>
      <c r="F170" s="164" t="s">
        <v>1169</v>
      </c>
      <c r="G170" s="165" t="s">
        <v>198</v>
      </c>
      <c r="H170" s="166">
        <v>120</v>
      </c>
      <c r="I170" s="167"/>
      <c r="J170" s="168">
        <f t="shared" si="15"/>
        <v>0</v>
      </c>
      <c r="K170" s="169"/>
      <c r="L170" s="34"/>
      <c r="M170" s="170" t="s">
        <v>1</v>
      </c>
      <c r="N170" s="136" t="s">
        <v>43</v>
      </c>
      <c r="P170" s="171">
        <f t="shared" si="16"/>
        <v>0</v>
      </c>
      <c r="Q170" s="171">
        <v>0</v>
      </c>
      <c r="R170" s="171">
        <f t="shared" si="17"/>
        <v>0</v>
      </c>
      <c r="S170" s="171">
        <v>0</v>
      </c>
      <c r="T170" s="172">
        <f t="shared" si="18"/>
        <v>0</v>
      </c>
      <c r="AR170" s="173" t="s">
        <v>124</v>
      </c>
      <c r="AT170" s="173" t="s">
        <v>177</v>
      </c>
      <c r="AU170" s="173" t="s">
        <v>85</v>
      </c>
      <c r="AY170" s="17" t="s">
        <v>174</v>
      </c>
      <c r="BE170" s="99">
        <f t="shared" si="19"/>
        <v>0</v>
      </c>
      <c r="BF170" s="99">
        <f t="shared" si="20"/>
        <v>0</v>
      </c>
      <c r="BG170" s="99">
        <f t="shared" si="21"/>
        <v>0</v>
      </c>
      <c r="BH170" s="99">
        <f t="shared" si="22"/>
        <v>0</v>
      </c>
      <c r="BI170" s="99">
        <f t="shared" si="23"/>
        <v>0</v>
      </c>
      <c r="BJ170" s="17" t="s">
        <v>113</v>
      </c>
      <c r="BK170" s="99">
        <f t="shared" si="24"/>
        <v>0</v>
      </c>
      <c r="BL170" s="17" t="s">
        <v>124</v>
      </c>
      <c r="BM170" s="173" t="s">
        <v>715</v>
      </c>
    </row>
    <row r="171" spans="2:65" s="1" customFormat="1" ht="16.5" customHeight="1">
      <c r="B171" s="34"/>
      <c r="C171" s="162" t="s">
        <v>522</v>
      </c>
      <c r="D171" s="162" t="s">
        <v>177</v>
      </c>
      <c r="E171" s="163" t="s">
        <v>1170</v>
      </c>
      <c r="F171" s="164" t="s">
        <v>1171</v>
      </c>
      <c r="G171" s="165" t="s">
        <v>198</v>
      </c>
      <c r="H171" s="166">
        <v>92</v>
      </c>
      <c r="I171" s="167"/>
      <c r="J171" s="168">
        <f t="shared" si="15"/>
        <v>0</v>
      </c>
      <c r="K171" s="169"/>
      <c r="L171" s="34"/>
      <c r="M171" s="170" t="s">
        <v>1</v>
      </c>
      <c r="N171" s="136" t="s">
        <v>43</v>
      </c>
      <c r="P171" s="171">
        <f t="shared" si="16"/>
        <v>0</v>
      </c>
      <c r="Q171" s="171">
        <v>0</v>
      </c>
      <c r="R171" s="171">
        <f t="shared" si="17"/>
        <v>0</v>
      </c>
      <c r="S171" s="171">
        <v>0</v>
      </c>
      <c r="T171" s="172">
        <f t="shared" si="18"/>
        <v>0</v>
      </c>
      <c r="AR171" s="173" t="s">
        <v>124</v>
      </c>
      <c r="AT171" s="173" t="s">
        <v>177</v>
      </c>
      <c r="AU171" s="173" t="s">
        <v>85</v>
      </c>
      <c r="AY171" s="17" t="s">
        <v>174</v>
      </c>
      <c r="BE171" s="99">
        <f t="shared" si="19"/>
        <v>0</v>
      </c>
      <c r="BF171" s="99">
        <f t="shared" si="20"/>
        <v>0</v>
      </c>
      <c r="BG171" s="99">
        <f t="shared" si="21"/>
        <v>0</v>
      </c>
      <c r="BH171" s="99">
        <f t="shared" si="22"/>
        <v>0</v>
      </c>
      <c r="BI171" s="99">
        <f t="shared" si="23"/>
        <v>0</v>
      </c>
      <c r="BJ171" s="17" t="s">
        <v>113</v>
      </c>
      <c r="BK171" s="99">
        <f t="shared" si="24"/>
        <v>0</v>
      </c>
      <c r="BL171" s="17" t="s">
        <v>124</v>
      </c>
      <c r="BM171" s="173" t="s">
        <v>724</v>
      </c>
    </row>
    <row r="172" spans="2:65" s="1" customFormat="1" ht="16.5" customHeight="1">
      <c r="B172" s="34"/>
      <c r="C172" s="162" t="s">
        <v>526</v>
      </c>
      <c r="D172" s="162" t="s">
        <v>177</v>
      </c>
      <c r="E172" s="163" t="s">
        <v>1172</v>
      </c>
      <c r="F172" s="164" t="s">
        <v>1173</v>
      </c>
      <c r="G172" s="165" t="s">
        <v>198</v>
      </c>
      <c r="H172" s="166">
        <v>42</v>
      </c>
      <c r="I172" s="167"/>
      <c r="J172" s="168">
        <f t="shared" si="15"/>
        <v>0</v>
      </c>
      <c r="K172" s="169"/>
      <c r="L172" s="34"/>
      <c r="M172" s="170" t="s">
        <v>1</v>
      </c>
      <c r="N172" s="136" t="s">
        <v>43</v>
      </c>
      <c r="P172" s="171">
        <f t="shared" si="16"/>
        <v>0</v>
      </c>
      <c r="Q172" s="171">
        <v>0</v>
      </c>
      <c r="R172" s="171">
        <f t="shared" si="17"/>
        <v>0</v>
      </c>
      <c r="S172" s="171">
        <v>0</v>
      </c>
      <c r="T172" s="172">
        <f t="shared" si="18"/>
        <v>0</v>
      </c>
      <c r="AR172" s="173" t="s">
        <v>124</v>
      </c>
      <c r="AT172" s="173" t="s">
        <v>177</v>
      </c>
      <c r="AU172" s="173" t="s">
        <v>85</v>
      </c>
      <c r="AY172" s="17" t="s">
        <v>174</v>
      </c>
      <c r="BE172" s="99">
        <f t="shared" si="19"/>
        <v>0</v>
      </c>
      <c r="BF172" s="99">
        <f t="shared" si="20"/>
        <v>0</v>
      </c>
      <c r="BG172" s="99">
        <f t="shared" si="21"/>
        <v>0</v>
      </c>
      <c r="BH172" s="99">
        <f t="shared" si="22"/>
        <v>0</v>
      </c>
      <c r="BI172" s="99">
        <f t="shared" si="23"/>
        <v>0</v>
      </c>
      <c r="BJ172" s="17" t="s">
        <v>113</v>
      </c>
      <c r="BK172" s="99">
        <f t="shared" si="24"/>
        <v>0</v>
      </c>
      <c r="BL172" s="17" t="s">
        <v>124</v>
      </c>
      <c r="BM172" s="173" t="s">
        <v>732</v>
      </c>
    </row>
    <row r="173" spans="2:65" s="1" customFormat="1" ht="16.5" customHeight="1">
      <c r="B173" s="34"/>
      <c r="C173" s="162" t="s">
        <v>531</v>
      </c>
      <c r="D173" s="162" t="s">
        <v>177</v>
      </c>
      <c r="E173" s="163" t="s">
        <v>1174</v>
      </c>
      <c r="F173" s="164" t="s">
        <v>1175</v>
      </c>
      <c r="G173" s="165" t="s">
        <v>198</v>
      </c>
      <c r="H173" s="166">
        <v>30</v>
      </c>
      <c r="I173" s="167"/>
      <c r="J173" s="168">
        <f t="shared" si="15"/>
        <v>0</v>
      </c>
      <c r="K173" s="169"/>
      <c r="L173" s="34"/>
      <c r="M173" s="170" t="s">
        <v>1</v>
      </c>
      <c r="N173" s="136" t="s">
        <v>43</v>
      </c>
      <c r="P173" s="171">
        <f t="shared" si="16"/>
        <v>0</v>
      </c>
      <c r="Q173" s="171">
        <v>0</v>
      </c>
      <c r="R173" s="171">
        <f t="shared" si="17"/>
        <v>0</v>
      </c>
      <c r="S173" s="171">
        <v>0</v>
      </c>
      <c r="T173" s="172">
        <f t="shared" si="18"/>
        <v>0</v>
      </c>
      <c r="AR173" s="173" t="s">
        <v>124</v>
      </c>
      <c r="AT173" s="173" t="s">
        <v>177</v>
      </c>
      <c r="AU173" s="173" t="s">
        <v>85</v>
      </c>
      <c r="AY173" s="17" t="s">
        <v>174</v>
      </c>
      <c r="BE173" s="99">
        <f t="shared" si="19"/>
        <v>0</v>
      </c>
      <c r="BF173" s="99">
        <f t="shared" si="20"/>
        <v>0</v>
      </c>
      <c r="BG173" s="99">
        <f t="shared" si="21"/>
        <v>0</v>
      </c>
      <c r="BH173" s="99">
        <f t="shared" si="22"/>
        <v>0</v>
      </c>
      <c r="BI173" s="99">
        <f t="shared" si="23"/>
        <v>0</v>
      </c>
      <c r="BJ173" s="17" t="s">
        <v>113</v>
      </c>
      <c r="BK173" s="99">
        <f t="shared" si="24"/>
        <v>0</v>
      </c>
      <c r="BL173" s="17" t="s">
        <v>124</v>
      </c>
      <c r="BM173" s="173" t="s">
        <v>743</v>
      </c>
    </row>
    <row r="174" spans="2:65" s="1" customFormat="1" ht="16.5" customHeight="1">
      <c r="B174" s="34"/>
      <c r="C174" s="162" t="s">
        <v>537</v>
      </c>
      <c r="D174" s="162" t="s">
        <v>177</v>
      </c>
      <c r="E174" s="163" t="s">
        <v>1176</v>
      </c>
      <c r="F174" s="164" t="s">
        <v>1177</v>
      </c>
      <c r="G174" s="165" t="s">
        <v>198</v>
      </c>
      <c r="H174" s="166">
        <v>24</v>
      </c>
      <c r="I174" s="167"/>
      <c r="J174" s="168">
        <f t="shared" si="15"/>
        <v>0</v>
      </c>
      <c r="K174" s="169"/>
      <c r="L174" s="34"/>
      <c r="M174" s="170" t="s">
        <v>1</v>
      </c>
      <c r="N174" s="136" t="s">
        <v>43</v>
      </c>
      <c r="P174" s="171">
        <f t="shared" si="16"/>
        <v>0</v>
      </c>
      <c r="Q174" s="171">
        <v>0</v>
      </c>
      <c r="R174" s="171">
        <f t="shared" si="17"/>
        <v>0</v>
      </c>
      <c r="S174" s="171">
        <v>0</v>
      </c>
      <c r="T174" s="172">
        <f t="shared" si="18"/>
        <v>0</v>
      </c>
      <c r="AR174" s="173" t="s">
        <v>124</v>
      </c>
      <c r="AT174" s="173" t="s">
        <v>177</v>
      </c>
      <c r="AU174" s="173" t="s">
        <v>85</v>
      </c>
      <c r="AY174" s="17" t="s">
        <v>174</v>
      </c>
      <c r="BE174" s="99">
        <f t="shared" si="19"/>
        <v>0</v>
      </c>
      <c r="BF174" s="99">
        <f t="shared" si="20"/>
        <v>0</v>
      </c>
      <c r="BG174" s="99">
        <f t="shared" si="21"/>
        <v>0</v>
      </c>
      <c r="BH174" s="99">
        <f t="shared" si="22"/>
        <v>0</v>
      </c>
      <c r="BI174" s="99">
        <f t="shared" si="23"/>
        <v>0</v>
      </c>
      <c r="BJ174" s="17" t="s">
        <v>113</v>
      </c>
      <c r="BK174" s="99">
        <f t="shared" si="24"/>
        <v>0</v>
      </c>
      <c r="BL174" s="17" t="s">
        <v>124</v>
      </c>
      <c r="BM174" s="173" t="s">
        <v>754</v>
      </c>
    </row>
    <row r="175" spans="2:65" s="1" customFormat="1" ht="16.5" customHeight="1">
      <c r="B175" s="34"/>
      <c r="C175" s="162" t="s">
        <v>545</v>
      </c>
      <c r="D175" s="162" t="s">
        <v>177</v>
      </c>
      <c r="E175" s="163" t="s">
        <v>1178</v>
      </c>
      <c r="F175" s="164" t="s">
        <v>1179</v>
      </c>
      <c r="G175" s="165" t="s">
        <v>1180</v>
      </c>
      <c r="H175" s="166">
        <v>8</v>
      </c>
      <c r="I175" s="167"/>
      <c r="J175" s="168">
        <f t="shared" si="15"/>
        <v>0</v>
      </c>
      <c r="K175" s="169"/>
      <c r="L175" s="34"/>
      <c r="M175" s="170" t="s">
        <v>1</v>
      </c>
      <c r="N175" s="136" t="s">
        <v>43</v>
      </c>
      <c r="P175" s="171">
        <f t="shared" si="16"/>
        <v>0</v>
      </c>
      <c r="Q175" s="171">
        <v>0</v>
      </c>
      <c r="R175" s="171">
        <f t="shared" si="17"/>
        <v>0</v>
      </c>
      <c r="S175" s="171">
        <v>0</v>
      </c>
      <c r="T175" s="172">
        <f t="shared" si="18"/>
        <v>0</v>
      </c>
      <c r="AR175" s="173" t="s">
        <v>124</v>
      </c>
      <c r="AT175" s="173" t="s">
        <v>177</v>
      </c>
      <c r="AU175" s="173" t="s">
        <v>85</v>
      </c>
      <c r="AY175" s="17" t="s">
        <v>174</v>
      </c>
      <c r="BE175" s="99">
        <f t="shared" si="19"/>
        <v>0</v>
      </c>
      <c r="BF175" s="99">
        <f t="shared" si="20"/>
        <v>0</v>
      </c>
      <c r="BG175" s="99">
        <f t="shared" si="21"/>
        <v>0</v>
      </c>
      <c r="BH175" s="99">
        <f t="shared" si="22"/>
        <v>0</v>
      </c>
      <c r="BI175" s="99">
        <f t="shared" si="23"/>
        <v>0</v>
      </c>
      <c r="BJ175" s="17" t="s">
        <v>113</v>
      </c>
      <c r="BK175" s="99">
        <f t="shared" si="24"/>
        <v>0</v>
      </c>
      <c r="BL175" s="17" t="s">
        <v>124</v>
      </c>
      <c r="BM175" s="173" t="s">
        <v>765</v>
      </c>
    </row>
    <row r="176" spans="2:65" s="1" customFormat="1" ht="16.5" customHeight="1">
      <c r="B176" s="34"/>
      <c r="C176" s="162" t="s">
        <v>552</v>
      </c>
      <c r="D176" s="162" t="s">
        <v>177</v>
      </c>
      <c r="E176" s="163" t="s">
        <v>1181</v>
      </c>
      <c r="F176" s="164" t="s">
        <v>1182</v>
      </c>
      <c r="G176" s="165" t="s">
        <v>1180</v>
      </c>
      <c r="H176" s="166">
        <v>60</v>
      </c>
      <c r="I176" s="167"/>
      <c r="J176" s="168">
        <f t="shared" si="15"/>
        <v>0</v>
      </c>
      <c r="K176" s="169"/>
      <c r="L176" s="34"/>
      <c r="M176" s="170" t="s">
        <v>1</v>
      </c>
      <c r="N176" s="136" t="s">
        <v>43</v>
      </c>
      <c r="P176" s="171">
        <f t="shared" si="16"/>
        <v>0</v>
      </c>
      <c r="Q176" s="171">
        <v>0</v>
      </c>
      <c r="R176" s="171">
        <f t="shared" si="17"/>
        <v>0</v>
      </c>
      <c r="S176" s="171">
        <v>0</v>
      </c>
      <c r="T176" s="172">
        <f t="shared" si="18"/>
        <v>0</v>
      </c>
      <c r="AR176" s="173" t="s">
        <v>124</v>
      </c>
      <c r="AT176" s="173" t="s">
        <v>177</v>
      </c>
      <c r="AU176" s="173" t="s">
        <v>85</v>
      </c>
      <c r="AY176" s="17" t="s">
        <v>174</v>
      </c>
      <c r="BE176" s="99">
        <f t="shared" si="19"/>
        <v>0</v>
      </c>
      <c r="BF176" s="99">
        <f t="shared" si="20"/>
        <v>0</v>
      </c>
      <c r="BG176" s="99">
        <f t="shared" si="21"/>
        <v>0</v>
      </c>
      <c r="BH176" s="99">
        <f t="shared" si="22"/>
        <v>0</v>
      </c>
      <c r="BI176" s="99">
        <f t="shared" si="23"/>
        <v>0</v>
      </c>
      <c r="BJ176" s="17" t="s">
        <v>113</v>
      </c>
      <c r="BK176" s="99">
        <f t="shared" si="24"/>
        <v>0</v>
      </c>
      <c r="BL176" s="17" t="s">
        <v>124</v>
      </c>
      <c r="BM176" s="173" t="s">
        <v>775</v>
      </c>
    </row>
    <row r="177" spans="2:65" s="1" customFormat="1" ht="16.5" customHeight="1">
      <c r="B177" s="34"/>
      <c r="C177" s="162" t="s">
        <v>562</v>
      </c>
      <c r="D177" s="162" t="s">
        <v>177</v>
      </c>
      <c r="E177" s="163" t="s">
        <v>1183</v>
      </c>
      <c r="F177" s="164" t="s">
        <v>1184</v>
      </c>
      <c r="G177" s="165" t="s">
        <v>1185</v>
      </c>
      <c r="H177" s="166">
        <v>0.2</v>
      </c>
      <c r="I177" s="167"/>
      <c r="J177" s="168">
        <f t="shared" si="15"/>
        <v>0</v>
      </c>
      <c r="K177" s="169"/>
      <c r="L177" s="34"/>
      <c r="M177" s="170" t="s">
        <v>1</v>
      </c>
      <c r="N177" s="136" t="s">
        <v>43</v>
      </c>
      <c r="P177" s="171">
        <f t="shared" si="16"/>
        <v>0</v>
      </c>
      <c r="Q177" s="171">
        <v>0</v>
      </c>
      <c r="R177" s="171">
        <f t="shared" si="17"/>
        <v>0</v>
      </c>
      <c r="S177" s="171">
        <v>0</v>
      </c>
      <c r="T177" s="172">
        <f t="shared" si="18"/>
        <v>0</v>
      </c>
      <c r="AR177" s="173" t="s">
        <v>124</v>
      </c>
      <c r="AT177" s="173" t="s">
        <v>177</v>
      </c>
      <c r="AU177" s="173" t="s">
        <v>85</v>
      </c>
      <c r="AY177" s="17" t="s">
        <v>174</v>
      </c>
      <c r="BE177" s="99">
        <f t="shared" si="19"/>
        <v>0</v>
      </c>
      <c r="BF177" s="99">
        <f t="shared" si="20"/>
        <v>0</v>
      </c>
      <c r="BG177" s="99">
        <f t="shared" si="21"/>
        <v>0</v>
      </c>
      <c r="BH177" s="99">
        <f t="shared" si="22"/>
        <v>0</v>
      </c>
      <c r="BI177" s="99">
        <f t="shared" si="23"/>
        <v>0</v>
      </c>
      <c r="BJ177" s="17" t="s">
        <v>113</v>
      </c>
      <c r="BK177" s="99">
        <f t="shared" si="24"/>
        <v>0</v>
      </c>
      <c r="BL177" s="17" t="s">
        <v>124</v>
      </c>
      <c r="BM177" s="173" t="s">
        <v>785</v>
      </c>
    </row>
    <row r="178" spans="2:65" s="1" customFormat="1" ht="16.5" customHeight="1">
      <c r="B178" s="34"/>
      <c r="C178" s="162" t="s">
        <v>570</v>
      </c>
      <c r="D178" s="162" t="s">
        <v>177</v>
      </c>
      <c r="E178" s="163" t="s">
        <v>1186</v>
      </c>
      <c r="F178" s="164" t="s">
        <v>1187</v>
      </c>
      <c r="G178" s="165" t="s">
        <v>1180</v>
      </c>
      <c r="H178" s="166">
        <v>24</v>
      </c>
      <c r="I178" s="167"/>
      <c r="J178" s="168">
        <f t="shared" si="15"/>
        <v>0</v>
      </c>
      <c r="K178" s="169"/>
      <c r="L178" s="34"/>
      <c r="M178" s="170" t="s">
        <v>1</v>
      </c>
      <c r="N178" s="136" t="s">
        <v>43</v>
      </c>
      <c r="P178" s="171">
        <f t="shared" si="16"/>
        <v>0</v>
      </c>
      <c r="Q178" s="171">
        <v>0</v>
      </c>
      <c r="R178" s="171">
        <f t="shared" si="17"/>
        <v>0</v>
      </c>
      <c r="S178" s="171">
        <v>0</v>
      </c>
      <c r="T178" s="172">
        <f t="shared" si="18"/>
        <v>0</v>
      </c>
      <c r="AR178" s="173" t="s">
        <v>124</v>
      </c>
      <c r="AT178" s="173" t="s">
        <v>177</v>
      </c>
      <c r="AU178" s="173" t="s">
        <v>85</v>
      </c>
      <c r="AY178" s="17" t="s">
        <v>174</v>
      </c>
      <c r="BE178" s="99">
        <f t="shared" si="19"/>
        <v>0</v>
      </c>
      <c r="BF178" s="99">
        <f t="shared" si="20"/>
        <v>0</v>
      </c>
      <c r="BG178" s="99">
        <f t="shared" si="21"/>
        <v>0</v>
      </c>
      <c r="BH178" s="99">
        <f t="shared" si="22"/>
        <v>0</v>
      </c>
      <c r="BI178" s="99">
        <f t="shared" si="23"/>
        <v>0</v>
      </c>
      <c r="BJ178" s="17" t="s">
        <v>113</v>
      </c>
      <c r="BK178" s="99">
        <f t="shared" si="24"/>
        <v>0</v>
      </c>
      <c r="BL178" s="17" t="s">
        <v>124</v>
      </c>
      <c r="BM178" s="173" t="s">
        <v>795</v>
      </c>
    </row>
    <row r="179" spans="2:65" s="1" customFormat="1" ht="16.5" customHeight="1">
      <c r="B179" s="34"/>
      <c r="C179" s="162" t="s">
        <v>576</v>
      </c>
      <c r="D179" s="162" t="s">
        <v>177</v>
      </c>
      <c r="E179" s="163" t="s">
        <v>1188</v>
      </c>
      <c r="F179" s="164" t="s">
        <v>1189</v>
      </c>
      <c r="G179" s="165" t="s">
        <v>1180</v>
      </c>
      <c r="H179" s="166">
        <v>36</v>
      </c>
      <c r="I179" s="167"/>
      <c r="J179" s="168">
        <f t="shared" si="15"/>
        <v>0</v>
      </c>
      <c r="K179" s="169"/>
      <c r="L179" s="34"/>
      <c r="M179" s="170" t="s">
        <v>1</v>
      </c>
      <c r="N179" s="136" t="s">
        <v>43</v>
      </c>
      <c r="P179" s="171">
        <f t="shared" si="16"/>
        <v>0</v>
      </c>
      <c r="Q179" s="171">
        <v>0</v>
      </c>
      <c r="R179" s="171">
        <f t="shared" si="17"/>
        <v>0</v>
      </c>
      <c r="S179" s="171">
        <v>0</v>
      </c>
      <c r="T179" s="172">
        <f t="shared" si="18"/>
        <v>0</v>
      </c>
      <c r="AR179" s="173" t="s">
        <v>124</v>
      </c>
      <c r="AT179" s="173" t="s">
        <v>177</v>
      </c>
      <c r="AU179" s="173" t="s">
        <v>85</v>
      </c>
      <c r="AY179" s="17" t="s">
        <v>174</v>
      </c>
      <c r="BE179" s="99">
        <f t="shared" si="19"/>
        <v>0</v>
      </c>
      <c r="BF179" s="99">
        <f t="shared" si="20"/>
        <v>0</v>
      </c>
      <c r="BG179" s="99">
        <f t="shared" si="21"/>
        <v>0</v>
      </c>
      <c r="BH179" s="99">
        <f t="shared" si="22"/>
        <v>0</v>
      </c>
      <c r="BI179" s="99">
        <f t="shared" si="23"/>
        <v>0</v>
      </c>
      <c r="BJ179" s="17" t="s">
        <v>113</v>
      </c>
      <c r="BK179" s="99">
        <f t="shared" si="24"/>
        <v>0</v>
      </c>
      <c r="BL179" s="17" t="s">
        <v>124</v>
      </c>
      <c r="BM179" s="173" t="s">
        <v>807</v>
      </c>
    </row>
    <row r="180" spans="2:65" s="1" customFormat="1" ht="16.5" customHeight="1">
      <c r="B180" s="34"/>
      <c r="C180" s="162" t="s">
        <v>582</v>
      </c>
      <c r="D180" s="162" t="s">
        <v>177</v>
      </c>
      <c r="E180" s="163" t="s">
        <v>1190</v>
      </c>
      <c r="F180" s="164" t="s">
        <v>1191</v>
      </c>
      <c r="G180" s="165" t="s">
        <v>1180</v>
      </c>
      <c r="H180" s="166">
        <v>20</v>
      </c>
      <c r="I180" s="167"/>
      <c r="J180" s="168">
        <f t="shared" si="15"/>
        <v>0</v>
      </c>
      <c r="K180" s="169"/>
      <c r="L180" s="34"/>
      <c r="M180" s="170" t="s">
        <v>1</v>
      </c>
      <c r="N180" s="136" t="s">
        <v>43</v>
      </c>
      <c r="P180" s="171">
        <f t="shared" si="16"/>
        <v>0</v>
      </c>
      <c r="Q180" s="171">
        <v>0</v>
      </c>
      <c r="R180" s="171">
        <f t="shared" si="17"/>
        <v>0</v>
      </c>
      <c r="S180" s="171">
        <v>0</v>
      </c>
      <c r="T180" s="172">
        <f t="shared" si="18"/>
        <v>0</v>
      </c>
      <c r="AR180" s="173" t="s">
        <v>124</v>
      </c>
      <c r="AT180" s="173" t="s">
        <v>177</v>
      </c>
      <c r="AU180" s="173" t="s">
        <v>85</v>
      </c>
      <c r="AY180" s="17" t="s">
        <v>174</v>
      </c>
      <c r="BE180" s="99">
        <f t="shared" si="19"/>
        <v>0</v>
      </c>
      <c r="BF180" s="99">
        <f t="shared" si="20"/>
        <v>0</v>
      </c>
      <c r="BG180" s="99">
        <f t="shared" si="21"/>
        <v>0</v>
      </c>
      <c r="BH180" s="99">
        <f t="shared" si="22"/>
        <v>0</v>
      </c>
      <c r="BI180" s="99">
        <f t="shared" si="23"/>
        <v>0</v>
      </c>
      <c r="BJ180" s="17" t="s">
        <v>113</v>
      </c>
      <c r="BK180" s="99">
        <f t="shared" si="24"/>
        <v>0</v>
      </c>
      <c r="BL180" s="17" t="s">
        <v>124</v>
      </c>
      <c r="BM180" s="173" t="s">
        <v>818</v>
      </c>
    </row>
    <row r="181" spans="2:65" s="1" customFormat="1" ht="16.5" customHeight="1">
      <c r="B181" s="34"/>
      <c r="C181" s="162" t="s">
        <v>587</v>
      </c>
      <c r="D181" s="162" t="s">
        <v>177</v>
      </c>
      <c r="E181" s="163" t="s">
        <v>1192</v>
      </c>
      <c r="F181" s="164" t="s">
        <v>1193</v>
      </c>
      <c r="G181" s="165" t="s">
        <v>1180</v>
      </c>
      <c r="H181" s="166">
        <v>6</v>
      </c>
      <c r="I181" s="167"/>
      <c r="J181" s="168">
        <f t="shared" si="15"/>
        <v>0</v>
      </c>
      <c r="K181" s="169"/>
      <c r="L181" s="34"/>
      <c r="M181" s="170" t="s">
        <v>1</v>
      </c>
      <c r="N181" s="136" t="s">
        <v>43</v>
      </c>
      <c r="P181" s="171">
        <f t="shared" si="16"/>
        <v>0</v>
      </c>
      <c r="Q181" s="171">
        <v>0</v>
      </c>
      <c r="R181" s="171">
        <f t="shared" si="17"/>
        <v>0</v>
      </c>
      <c r="S181" s="171">
        <v>0</v>
      </c>
      <c r="T181" s="172">
        <f t="shared" si="18"/>
        <v>0</v>
      </c>
      <c r="AR181" s="173" t="s">
        <v>124</v>
      </c>
      <c r="AT181" s="173" t="s">
        <v>177</v>
      </c>
      <c r="AU181" s="173" t="s">
        <v>85</v>
      </c>
      <c r="AY181" s="17" t="s">
        <v>174</v>
      </c>
      <c r="BE181" s="99">
        <f t="shared" si="19"/>
        <v>0</v>
      </c>
      <c r="BF181" s="99">
        <f t="shared" si="20"/>
        <v>0</v>
      </c>
      <c r="BG181" s="99">
        <f t="shared" si="21"/>
        <v>0</v>
      </c>
      <c r="BH181" s="99">
        <f t="shared" si="22"/>
        <v>0</v>
      </c>
      <c r="BI181" s="99">
        <f t="shared" si="23"/>
        <v>0</v>
      </c>
      <c r="BJ181" s="17" t="s">
        <v>113</v>
      </c>
      <c r="BK181" s="99">
        <f t="shared" si="24"/>
        <v>0</v>
      </c>
      <c r="BL181" s="17" t="s">
        <v>124</v>
      </c>
      <c r="BM181" s="173" t="s">
        <v>836</v>
      </c>
    </row>
    <row r="182" spans="2:65" s="1" customFormat="1" ht="16.5" customHeight="1">
      <c r="B182" s="34"/>
      <c r="C182" s="162" t="s">
        <v>592</v>
      </c>
      <c r="D182" s="162" t="s">
        <v>177</v>
      </c>
      <c r="E182" s="163" t="s">
        <v>1194</v>
      </c>
      <c r="F182" s="164" t="s">
        <v>1195</v>
      </c>
      <c r="G182" s="165" t="s">
        <v>1180</v>
      </c>
      <c r="H182" s="166">
        <v>8</v>
      </c>
      <c r="I182" s="167"/>
      <c r="J182" s="168">
        <f t="shared" si="15"/>
        <v>0</v>
      </c>
      <c r="K182" s="169"/>
      <c r="L182" s="34"/>
      <c r="M182" s="170" t="s">
        <v>1</v>
      </c>
      <c r="N182" s="136" t="s">
        <v>43</v>
      </c>
      <c r="P182" s="171">
        <f t="shared" si="16"/>
        <v>0</v>
      </c>
      <c r="Q182" s="171">
        <v>0</v>
      </c>
      <c r="R182" s="171">
        <f t="shared" si="17"/>
        <v>0</v>
      </c>
      <c r="S182" s="171">
        <v>0</v>
      </c>
      <c r="T182" s="172">
        <f t="shared" si="18"/>
        <v>0</v>
      </c>
      <c r="AR182" s="173" t="s">
        <v>124</v>
      </c>
      <c r="AT182" s="173" t="s">
        <v>177</v>
      </c>
      <c r="AU182" s="173" t="s">
        <v>85</v>
      </c>
      <c r="AY182" s="17" t="s">
        <v>174</v>
      </c>
      <c r="BE182" s="99">
        <f t="shared" si="19"/>
        <v>0</v>
      </c>
      <c r="BF182" s="99">
        <f t="shared" si="20"/>
        <v>0</v>
      </c>
      <c r="BG182" s="99">
        <f t="shared" si="21"/>
        <v>0</v>
      </c>
      <c r="BH182" s="99">
        <f t="shared" si="22"/>
        <v>0</v>
      </c>
      <c r="BI182" s="99">
        <f t="shared" si="23"/>
        <v>0</v>
      </c>
      <c r="BJ182" s="17" t="s">
        <v>113</v>
      </c>
      <c r="BK182" s="99">
        <f t="shared" si="24"/>
        <v>0</v>
      </c>
      <c r="BL182" s="17" t="s">
        <v>124</v>
      </c>
      <c r="BM182" s="173" t="s">
        <v>856</v>
      </c>
    </row>
    <row r="183" spans="2:65" s="1" customFormat="1" ht="16.5" customHeight="1">
      <c r="B183" s="34"/>
      <c r="C183" s="162" t="s">
        <v>597</v>
      </c>
      <c r="D183" s="162" t="s">
        <v>177</v>
      </c>
      <c r="E183" s="163" t="s">
        <v>1196</v>
      </c>
      <c r="F183" s="164" t="s">
        <v>1197</v>
      </c>
      <c r="G183" s="165" t="s">
        <v>1180</v>
      </c>
      <c r="H183" s="166">
        <v>10</v>
      </c>
      <c r="I183" s="167"/>
      <c r="J183" s="168">
        <f t="shared" si="15"/>
        <v>0</v>
      </c>
      <c r="K183" s="169"/>
      <c r="L183" s="34"/>
      <c r="M183" s="170" t="s">
        <v>1</v>
      </c>
      <c r="N183" s="136" t="s">
        <v>43</v>
      </c>
      <c r="P183" s="171">
        <f t="shared" si="16"/>
        <v>0</v>
      </c>
      <c r="Q183" s="171">
        <v>0</v>
      </c>
      <c r="R183" s="171">
        <f t="shared" si="17"/>
        <v>0</v>
      </c>
      <c r="S183" s="171">
        <v>0</v>
      </c>
      <c r="T183" s="172">
        <f t="shared" si="18"/>
        <v>0</v>
      </c>
      <c r="AR183" s="173" t="s">
        <v>124</v>
      </c>
      <c r="AT183" s="173" t="s">
        <v>177</v>
      </c>
      <c r="AU183" s="173" t="s">
        <v>85</v>
      </c>
      <c r="AY183" s="17" t="s">
        <v>174</v>
      </c>
      <c r="BE183" s="99">
        <f t="shared" si="19"/>
        <v>0</v>
      </c>
      <c r="BF183" s="99">
        <f t="shared" si="20"/>
        <v>0</v>
      </c>
      <c r="BG183" s="99">
        <f t="shared" si="21"/>
        <v>0</v>
      </c>
      <c r="BH183" s="99">
        <f t="shared" si="22"/>
        <v>0</v>
      </c>
      <c r="BI183" s="99">
        <f t="shared" si="23"/>
        <v>0</v>
      </c>
      <c r="BJ183" s="17" t="s">
        <v>113</v>
      </c>
      <c r="BK183" s="99">
        <f t="shared" si="24"/>
        <v>0</v>
      </c>
      <c r="BL183" s="17" t="s">
        <v>124</v>
      </c>
      <c r="BM183" s="173" t="s">
        <v>893</v>
      </c>
    </row>
    <row r="184" spans="2:65" s="1" customFormat="1" ht="49.9" customHeight="1">
      <c r="B184" s="34"/>
      <c r="E184" s="153" t="s">
        <v>929</v>
      </c>
      <c r="F184" s="153" t="s">
        <v>930</v>
      </c>
      <c r="J184" s="134">
        <f t="shared" ref="J184:J189" si="25">BK184</f>
        <v>0</v>
      </c>
      <c r="L184" s="34"/>
      <c r="M184" s="213"/>
      <c r="T184" s="61"/>
      <c r="AT184" s="17" t="s">
        <v>76</v>
      </c>
      <c r="AU184" s="17" t="s">
        <v>77</v>
      </c>
      <c r="AY184" s="17" t="s">
        <v>931</v>
      </c>
      <c r="BK184" s="99">
        <f>SUM(BK185:BK189)</f>
        <v>0</v>
      </c>
    </row>
    <row r="185" spans="2:65" s="1" customFormat="1" ht="16.350000000000001" customHeight="1">
      <c r="B185" s="34"/>
      <c r="C185" s="214" t="s">
        <v>1</v>
      </c>
      <c r="D185" s="214" t="s">
        <v>177</v>
      </c>
      <c r="E185" s="215" t="s">
        <v>1</v>
      </c>
      <c r="F185" s="216" t="s">
        <v>1</v>
      </c>
      <c r="G185" s="217" t="s">
        <v>1</v>
      </c>
      <c r="H185" s="218"/>
      <c r="I185" s="219"/>
      <c r="J185" s="220">
        <f t="shared" si="25"/>
        <v>0</v>
      </c>
      <c r="K185" s="169"/>
      <c r="L185" s="34"/>
      <c r="M185" s="221" t="s">
        <v>1</v>
      </c>
      <c r="N185" s="222" t="s">
        <v>43</v>
      </c>
      <c r="T185" s="61"/>
      <c r="AT185" s="17" t="s">
        <v>931</v>
      </c>
      <c r="AU185" s="17" t="s">
        <v>85</v>
      </c>
      <c r="AY185" s="17" t="s">
        <v>931</v>
      </c>
      <c r="BE185" s="99">
        <f>IF(N185="základná",J185,0)</f>
        <v>0</v>
      </c>
      <c r="BF185" s="99">
        <f>IF(N185="znížená",J185,0)</f>
        <v>0</v>
      </c>
      <c r="BG185" s="99">
        <f>IF(N185="zákl. prenesená",J185,0)</f>
        <v>0</v>
      </c>
      <c r="BH185" s="99">
        <f>IF(N185="zníž. prenesená",J185,0)</f>
        <v>0</v>
      </c>
      <c r="BI185" s="99">
        <f>IF(N185="nulová",J185,0)</f>
        <v>0</v>
      </c>
      <c r="BJ185" s="17" t="s">
        <v>113</v>
      </c>
      <c r="BK185" s="99">
        <f>I185*H185</f>
        <v>0</v>
      </c>
    </row>
    <row r="186" spans="2:65" s="1" customFormat="1" ht="16.350000000000001" customHeight="1">
      <c r="B186" s="34"/>
      <c r="C186" s="214" t="s">
        <v>1</v>
      </c>
      <c r="D186" s="214" t="s">
        <v>177</v>
      </c>
      <c r="E186" s="215" t="s">
        <v>1</v>
      </c>
      <c r="F186" s="216" t="s">
        <v>1</v>
      </c>
      <c r="G186" s="217" t="s">
        <v>1</v>
      </c>
      <c r="H186" s="218"/>
      <c r="I186" s="219"/>
      <c r="J186" s="220">
        <f t="shared" si="25"/>
        <v>0</v>
      </c>
      <c r="K186" s="169"/>
      <c r="L186" s="34"/>
      <c r="M186" s="221" t="s">
        <v>1</v>
      </c>
      <c r="N186" s="222" t="s">
        <v>43</v>
      </c>
      <c r="T186" s="61"/>
      <c r="AT186" s="17" t="s">
        <v>931</v>
      </c>
      <c r="AU186" s="17" t="s">
        <v>85</v>
      </c>
      <c r="AY186" s="17" t="s">
        <v>931</v>
      </c>
      <c r="BE186" s="99">
        <f>IF(N186="základná",J186,0)</f>
        <v>0</v>
      </c>
      <c r="BF186" s="99">
        <f>IF(N186="znížená",J186,0)</f>
        <v>0</v>
      </c>
      <c r="BG186" s="99">
        <f>IF(N186="zákl. prenesená",J186,0)</f>
        <v>0</v>
      </c>
      <c r="BH186" s="99">
        <f>IF(N186="zníž. prenesená",J186,0)</f>
        <v>0</v>
      </c>
      <c r="BI186" s="99">
        <f>IF(N186="nulová",J186,0)</f>
        <v>0</v>
      </c>
      <c r="BJ186" s="17" t="s">
        <v>113</v>
      </c>
      <c r="BK186" s="99">
        <f>I186*H186</f>
        <v>0</v>
      </c>
    </row>
    <row r="187" spans="2:65" s="1" customFormat="1" ht="16.350000000000001" customHeight="1">
      <c r="B187" s="34"/>
      <c r="C187" s="214" t="s">
        <v>1</v>
      </c>
      <c r="D187" s="214" t="s">
        <v>177</v>
      </c>
      <c r="E187" s="215" t="s">
        <v>1</v>
      </c>
      <c r="F187" s="216" t="s">
        <v>1</v>
      </c>
      <c r="G187" s="217" t="s">
        <v>1</v>
      </c>
      <c r="H187" s="218"/>
      <c r="I187" s="219"/>
      <c r="J187" s="220">
        <f t="shared" si="25"/>
        <v>0</v>
      </c>
      <c r="K187" s="169"/>
      <c r="L187" s="34"/>
      <c r="M187" s="221" t="s">
        <v>1</v>
      </c>
      <c r="N187" s="222" t="s">
        <v>43</v>
      </c>
      <c r="T187" s="61"/>
      <c r="AT187" s="17" t="s">
        <v>931</v>
      </c>
      <c r="AU187" s="17" t="s">
        <v>85</v>
      </c>
      <c r="AY187" s="17" t="s">
        <v>931</v>
      </c>
      <c r="BE187" s="99">
        <f>IF(N187="základná",J187,0)</f>
        <v>0</v>
      </c>
      <c r="BF187" s="99">
        <f>IF(N187="znížená",J187,0)</f>
        <v>0</v>
      </c>
      <c r="BG187" s="99">
        <f>IF(N187="zákl. prenesená",J187,0)</f>
        <v>0</v>
      </c>
      <c r="BH187" s="99">
        <f>IF(N187="zníž. prenesená",J187,0)</f>
        <v>0</v>
      </c>
      <c r="BI187" s="99">
        <f>IF(N187="nulová",J187,0)</f>
        <v>0</v>
      </c>
      <c r="BJ187" s="17" t="s">
        <v>113</v>
      </c>
      <c r="BK187" s="99">
        <f>I187*H187</f>
        <v>0</v>
      </c>
    </row>
    <row r="188" spans="2:65" s="1" customFormat="1" ht="16.350000000000001" customHeight="1">
      <c r="B188" s="34"/>
      <c r="C188" s="214" t="s">
        <v>1</v>
      </c>
      <c r="D188" s="214" t="s">
        <v>177</v>
      </c>
      <c r="E188" s="215" t="s">
        <v>1</v>
      </c>
      <c r="F188" s="216" t="s">
        <v>1</v>
      </c>
      <c r="G188" s="217" t="s">
        <v>1</v>
      </c>
      <c r="H188" s="218"/>
      <c r="I188" s="219"/>
      <c r="J188" s="220">
        <f t="shared" si="25"/>
        <v>0</v>
      </c>
      <c r="K188" s="169"/>
      <c r="L188" s="34"/>
      <c r="M188" s="221" t="s">
        <v>1</v>
      </c>
      <c r="N188" s="222" t="s">
        <v>43</v>
      </c>
      <c r="T188" s="61"/>
      <c r="AT188" s="17" t="s">
        <v>931</v>
      </c>
      <c r="AU188" s="17" t="s">
        <v>85</v>
      </c>
      <c r="AY188" s="17" t="s">
        <v>931</v>
      </c>
      <c r="BE188" s="99">
        <f>IF(N188="základná",J188,0)</f>
        <v>0</v>
      </c>
      <c r="BF188" s="99">
        <f>IF(N188="znížená",J188,0)</f>
        <v>0</v>
      </c>
      <c r="BG188" s="99">
        <f>IF(N188="zákl. prenesená",J188,0)</f>
        <v>0</v>
      </c>
      <c r="BH188" s="99">
        <f>IF(N188="zníž. prenesená",J188,0)</f>
        <v>0</v>
      </c>
      <c r="BI188" s="99">
        <f>IF(N188="nulová",J188,0)</f>
        <v>0</v>
      </c>
      <c r="BJ188" s="17" t="s">
        <v>113</v>
      </c>
      <c r="BK188" s="99">
        <f>I188*H188</f>
        <v>0</v>
      </c>
    </row>
    <row r="189" spans="2:65" s="1" customFormat="1" ht="16.350000000000001" customHeight="1">
      <c r="B189" s="34"/>
      <c r="C189" s="214" t="s">
        <v>1</v>
      </c>
      <c r="D189" s="214" t="s">
        <v>177</v>
      </c>
      <c r="E189" s="215" t="s">
        <v>1</v>
      </c>
      <c r="F189" s="216" t="s">
        <v>1</v>
      </c>
      <c r="G189" s="217" t="s">
        <v>1</v>
      </c>
      <c r="H189" s="218"/>
      <c r="I189" s="219"/>
      <c r="J189" s="220">
        <f t="shared" si="25"/>
        <v>0</v>
      </c>
      <c r="K189" s="169"/>
      <c r="L189" s="34"/>
      <c r="M189" s="221" t="s">
        <v>1</v>
      </c>
      <c r="N189" s="222" t="s">
        <v>43</v>
      </c>
      <c r="O189" s="223"/>
      <c r="P189" s="223"/>
      <c r="Q189" s="223"/>
      <c r="R189" s="223"/>
      <c r="S189" s="223"/>
      <c r="T189" s="224"/>
      <c r="AT189" s="17" t="s">
        <v>931</v>
      </c>
      <c r="AU189" s="17" t="s">
        <v>85</v>
      </c>
      <c r="AY189" s="17" t="s">
        <v>931</v>
      </c>
      <c r="BE189" s="99">
        <f>IF(N189="základná",J189,0)</f>
        <v>0</v>
      </c>
      <c r="BF189" s="99">
        <f>IF(N189="znížená",J189,0)</f>
        <v>0</v>
      </c>
      <c r="BG189" s="99">
        <f>IF(N189="zákl. prenesená",J189,0)</f>
        <v>0</v>
      </c>
      <c r="BH189" s="99">
        <f>IF(N189="zníž. prenesená",J189,0)</f>
        <v>0</v>
      </c>
      <c r="BI189" s="99">
        <f>IF(N189="nulová",J189,0)</f>
        <v>0</v>
      </c>
      <c r="BJ189" s="17" t="s">
        <v>113</v>
      </c>
      <c r="BK189" s="99">
        <f>I189*H189</f>
        <v>0</v>
      </c>
    </row>
    <row r="190" spans="2:65" s="1" customFormat="1" ht="6.95" customHeight="1">
      <c r="B190" s="49"/>
      <c r="C190" s="50"/>
      <c r="D190" s="50"/>
      <c r="E190" s="50"/>
      <c r="F190" s="50"/>
      <c r="G190" s="50"/>
      <c r="H190" s="50"/>
      <c r="I190" s="50"/>
      <c r="J190" s="50"/>
      <c r="K190" s="50"/>
      <c r="L190" s="34"/>
    </row>
  </sheetData>
  <sheetProtection algorithmName="SHA-512" hashValue="kGo1fJCDF+lykk0wvnjGKHQkeyS74kYMvjFAJWqm5MlUvP0VdMYOWkz0PakACUM5zbKHkGA2p7xZlyAwwzJ3Lw==" saltValue="lkub5kcFFb6RtIxhfIMeyBonhJ0kggg08nfpJceAPn6ej5yy15OMEKoZ3zwNzoOsQ9hNXILlQR63BAusXLMK0Q==" spinCount="100000" sheet="1" objects="1" scenarios="1" formatColumns="0" formatRows="0" autoFilter="0"/>
  <autoFilter ref="C127:K189" xr:uid="{00000000-0009-0000-0000-000003000000}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85:D190" xr:uid="{00000000-0002-0000-0300-000000000000}">
      <formula1>"K, M"</formula1>
    </dataValidation>
    <dataValidation type="list" allowBlank="1" showInputMessage="1" showErrorMessage="1" error="Povolené sú hodnoty základná, znížená, nulová." sqref="N185:N190" xr:uid="{00000000-0002-0000-0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4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2:46" ht="24.95" customHeight="1">
      <c r="B4" s="20"/>
      <c r="D4" s="21" t="s">
        <v>116</v>
      </c>
      <c r="L4" s="20"/>
      <c r="M4" s="107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81" t="str">
        <f>'Rekapitulácia stavby'!K6</f>
        <v>Klientské centrum Olejkárska</v>
      </c>
      <c r="F7" s="282"/>
      <c r="G7" s="282"/>
      <c r="H7" s="282"/>
      <c r="L7" s="20"/>
    </row>
    <row r="8" spans="2:46" s="1" customFormat="1" ht="12" customHeight="1">
      <c r="B8" s="34"/>
      <c r="D8" s="27" t="s">
        <v>125</v>
      </c>
      <c r="L8" s="34"/>
    </row>
    <row r="9" spans="2:46" s="1" customFormat="1" ht="16.5" customHeight="1">
      <c r="B9" s="34"/>
      <c r="E9" s="264" t="s">
        <v>1198</v>
      </c>
      <c r="F9" s="283"/>
      <c r="G9" s="283"/>
      <c r="H9" s="283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7" t="s">
        <v>17</v>
      </c>
      <c r="F11" s="25" t="s">
        <v>1</v>
      </c>
      <c r="I11" s="27" t="s">
        <v>18</v>
      </c>
      <c r="J11" s="25" t="s">
        <v>1</v>
      </c>
      <c r="L11" s="34"/>
    </row>
    <row r="12" spans="2:46" s="1" customFormat="1" ht="12" customHeight="1">
      <c r="B12" s="34"/>
      <c r="D12" s="27" t="s">
        <v>19</v>
      </c>
      <c r="F12" s="25" t="s">
        <v>20</v>
      </c>
      <c r="I12" s="27" t="s">
        <v>21</v>
      </c>
      <c r="J12" s="57" t="str">
        <f>'Rekapitulácia stavby'!AN8</f>
        <v>7. 2. 2025</v>
      </c>
      <c r="L12" s="34"/>
    </row>
    <row r="13" spans="2:46" s="1" customFormat="1" ht="10.7" customHeight="1">
      <c r="B13" s="34"/>
      <c r="L13" s="34"/>
    </row>
    <row r="14" spans="2:46" s="1" customFormat="1" ht="12" customHeight="1">
      <c r="B14" s="34"/>
      <c r="D14" s="27" t="s">
        <v>23</v>
      </c>
      <c r="I14" s="27" t="s">
        <v>24</v>
      </c>
      <c r="J14" s="25" t="str">
        <f>IF('Rekapitulácia stavby'!AN10="","",'Rekapitulácia stavby'!AN10)</f>
        <v/>
      </c>
      <c r="L14" s="34"/>
    </row>
    <row r="15" spans="2:46" s="1" customFormat="1" ht="18" customHeight="1">
      <c r="B15" s="34"/>
      <c r="E15" s="25" t="str">
        <f>IF('Rekapitulácia stavby'!E11="","",'Rekapitulácia stavby'!E11)</f>
        <v>DPB a.s.</v>
      </c>
      <c r="I15" s="27" t="s">
        <v>26</v>
      </c>
      <c r="J15" s="25" t="str">
        <f>IF('Rekapitulácia stavby'!AN11="","",'Rekapitulácia stavby'!AN11)</f>
        <v/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7" t="s">
        <v>27</v>
      </c>
      <c r="I17" s="27" t="s">
        <v>24</v>
      </c>
      <c r="J17" s="28" t="str">
        <f>'Rekapitulácia stavby'!AN13</f>
        <v>Vyplň údaj</v>
      </c>
      <c r="L17" s="34"/>
    </row>
    <row r="18" spans="2:12" s="1" customFormat="1" ht="18" customHeight="1">
      <c r="B18" s="34"/>
      <c r="E18" s="284" t="str">
        <f>'Rekapitulácia stavby'!E14</f>
        <v>Vyplň údaj</v>
      </c>
      <c r="F18" s="269"/>
      <c r="G18" s="269"/>
      <c r="H18" s="269"/>
      <c r="I18" s="27" t="s">
        <v>26</v>
      </c>
      <c r="J18" s="28" t="str">
        <f>'Rekapitulácia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7" t="s">
        <v>29</v>
      </c>
      <c r="I20" s="27" t="s">
        <v>24</v>
      </c>
      <c r="J20" s="25" t="str">
        <f>IF('Rekapitulácia stavby'!AN16="","",'Rekapitulácia stavby'!AN16)</f>
        <v/>
      </c>
      <c r="L20" s="34"/>
    </row>
    <row r="21" spans="2:12" s="1" customFormat="1" ht="18" customHeight="1">
      <c r="B21" s="34"/>
      <c r="E21" s="25" t="str">
        <f>IF('Rekapitulácia stavby'!E17="","",'Rekapitulácia stavby'!E17)</f>
        <v>Ing.arch.Soňa Havliková</v>
      </c>
      <c r="I21" s="27" t="s">
        <v>26</v>
      </c>
      <c r="J21" s="25" t="str">
        <f>IF('Rekapitulácia stavby'!AN17="","",'Rekapitulácia stavby'!AN17)</f>
        <v/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4"/>
    </row>
    <row r="24" spans="2:12" s="1" customFormat="1" ht="18" customHeight="1">
      <c r="B24" s="34"/>
      <c r="E24" s="25" t="str">
        <f>IF('Rekapitulácia stavby'!E20="","",'Rekapitulácia stavby'!E20)</f>
        <v>Rozing s.r.o.</v>
      </c>
      <c r="I24" s="27" t="s">
        <v>26</v>
      </c>
      <c r="J24" s="25" t="str">
        <f>IF('Rekapitulácia stavby'!AN20="","",'Rekapitulácia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7" t="s">
        <v>34</v>
      </c>
      <c r="L26" s="34"/>
    </row>
    <row r="27" spans="2:12" s="7" customFormat="1" ht="16.5" customHeight="1">
      <c r="B27" s="108"/>
      <c r="E27" s="273" t="s">
        <v>1</v>
      </c>
      <c r="F27" s="273"/>
      <c r="G27" s="273"/>
      <c r="H27" s="273"/>
      <c r="L27" s="10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58"/>
      <c r="J29" s="58"/>
      <c r="K29" s="58"/>
      <c r="L29" s="34"/>
    </row>
    <row r="30" spans="2:12" s="1" customFormat="1" ht="14.45" customHeight="1">
      <c r="B30" s="34"/>
      <c r="D30" s="25" t="s">
        <v>128</v>
      </c>
      <c r="J30" s="33">
        <f>J96</f>
        <v>0</v>
      </c>
      <c r="L30" s="34"/>
    </row>
    <row r="31" spans="2:12" s="1" customFormat="1" ht="14.45" customHeight="1">
      <c r="B31" s="34"/>
      <c r="D31" s="32" t="s">
        <v>105</v>
      </c>
      <c r="J31" s="33">
        <f>J103</f>
        <v>0</v>
      </c>
      <c r="L31" s="34"/>
    </row>
    <row r="32" spans="2:12" s="1" customFormat="1" ht="25.35" customHeight="1">
      <c r="B32" s="34"/>
      <c r="D32" s="109" t="s">
        <v>37</v>
      </c>
      <c r="J32" s="71">
        <f>ROUND(J30 + J31, 2)</f>
        <v>0</v>
      </c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F34" s="37" t="s">
        <v>39</v>
      </c>
      <c r="I34" s="37" t="s">
        <v>38</v>
      </c>
      <c r="J34" s="37" t="s">
        <v>40</v>
      </c>
      <c r="L34" s="34"/>
    </row>
    <row r="35" spans="2:12" s="1" customFormat="1" ht="14.45" customHeight="1">
      <c r="B35" s="34"/>
      <c r="D35" s="60" t="s">
        <v>41</v>
      </c>
      <c r="E35" s="39" t="s">
        <v>42</v>
      </c>
      <c r="F35" s="110">
        <f>ROUND((ROUND((SUM(BE103:BE110) + SUM(BE130:BE136)),  2) + SUM(BE138:BE142)), 2)</f>
        <v>0</v>
      </c>
      <c r="G35" s="111"/>
      <c r="H35" s="111"/>
      <c r="I35" s="112">
        <v>0.23</v>
      </c>
      <c r="J35" s="110">
        <f>ROUND((ROUND(((SUM(BE103:BE110) + SUM(BE130:BE136))*I35),  2) + (SUM(BE138:BE142)*I35)), 2)</f>
        <v>0</v>
      </c>
      <c r="L35" s="34"/>
    </row>
    <row r="36" spans="2:12" s="1" customFormat="1" ht="14.45" customHeight="1">
      <c r="B36" s="34"/>
      <c r="E36" s="39" t="s">
        <v>43</v>
      </c>
      <c r="F36" s="110">
        <f>ROUND((ROUND((SUM(BF103:BF110) + SUM(BF130:BF136)),  2) + SUM(BF138:BF142)), 2)</f>
        <v>0</v>
      </c>
      <c r="G36" s="111"/>
      <c r="H36" s="111"/>
      <c r="I36" s="112">
        <v>0.23</v>
      </c>
      <c r="J36" s="110">
        <f>ROUND((ROUND(((SUM(BF103:BF110) + SUM(BF130:BF136))*I36),  2) + (SUM(BF138:BF142)*I36)), 2)</f>
        <v>0</v>
      </c>
      <c r="L36" s="34"/>
    </row>
    <row r="37" spans="2:12" s="1" customFormat="1" ht="14.45" hidden="1" customHeight="1">
      <c r="B37" s="34"/>
      <c r="E37" s="27" t="s">
        <v>44</v>
      </c>
      <c r="F37" s="113">
        <f>ROUND((ROUND((SUM(BG103:BG110) + SUM(BG130:BG136)),  2) + SUM(BG138:BG142)), 2)</f>
        <v>0</v>
      </c>
      <c r="I37" s="114">
        <v>0.23</v>
      </c>
      <c r="J37" s="113">
        <f>0</f>
        <v>0</v>
      </c>
      <c r="L37" s="34"/>
    </row>
    <row r="38" spans="2:12" s="1" customFormat="1" ht="14.45" hidden="1" customHeight="1">
      <c r="B38" s="34"/>
      <c r="E38" s="27" t="s">
        <v>45</v>
      </c>
      <c r="F38" s="113">
        <f>ROUND((ROUND((SUM(BH103:BH110) + SUM(BH130:BH136)),  2) + SUM(BH138:BH142)), 2)</f>
        <v>0</v>
      </c>
      <c r="I38" s="114">
        <v>0.23</v>
      </c>
      <c r="J38" s="113">
        <f>0</f>
        <v>0</v>
      </c>
      <c r="L38" s="34"/>
    </row>
    <row r="39" spans="2:12" s="1" customFormat="1" ht="14.45" hidden="1" customHeight="1">
      <c r="B39" s="34"/>
      <c r="E39" s="39" t="s">
        <v>46</v>
      </c>
      <c r="F39" s="110">
        <f>ROUND((ROUND((SUM(BI103:BI110) + SUM(BI130:BI136)),  2) + SUM(BI138:BI142)), 2)</f>
        <v>0</v>
      </c>
      <c r="G39" s="111"/>
      <c r="H39" s="111"/>
      <c r="I39" s="112">
        <v>0</v>
      </c>
      <c r="J39" s="110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104"/>
      <c r="D41" s="115" t="s">
        <v>47</v>
      </c>
      <c r="E41" s="62"/>
      <c r="F41" s="62"/>
      <c r="G41" s="116" t="s">
        <v>48</v>
      </c>
      <c r="H41" s="117" t="s">
        <v>49</v>
      </c>
      <c r="I41" s="62"/>
      <c r="J41" s="118">
        <f>SUM(J32:J39)</f>
        <v>0</v>
      </c>
      <c r="K41" s="119"/>
      <c r="L41" s="34"/>
    </row>
    <row r="42" spans="2:12" s="1" customFormat="1" ht="14.45" customHeight="1">
      <c r="B42" s="34"/>
      <c r="L42" s="34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50</v>
      </c>
      <c r="E50" s="47"/>
      <c r="F50" s="47"/>
      <c r="G50" s="46" t="s">
        <v>51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52</v>
      </c>
      <c r="E61" s="36"/>
      <c r="F61" s="120" t="s">
        <v>53</v>
      </c>
      <c r="G61" s="48" t="s">
        <v>52</v>
      </c>
      <c r="H61" s="36"/>
      <c r="I61" s="36"/>
      <c r="J61" s="121" t="s">
        <v>53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54</v>
      </c>
      <c r="E65" s="47"/>
      <c r="F65" s="47"/>
      <c r="G65" s="46" t="s">
        <v>55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52</v>
      </c>
      <c r="E76" s="36"/>
      <c r="F76" s="120" t="s">
        <v>53</v>
      </c>
      <c r="G76" s="48" t="s">
        <v>52</v>
      </c>
      <c r="H76" s="36"/>
      <c r="I76" s="36"/>
      <c r="J76" s="121" t="s">
        <v>53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47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47" s="1" customFormat="1" ht="24.95" customHeight="1">
      <c r="B82" s="34"/>
      <c r="C82" s="21" t="s">
        <v>129</v>
      </c>
      <c r="L82" s="34"/>
    </row>
    <row r="83" spans="2:47" s="1" customFormat="1" ht="6.95" customHeight="1">
      <c r="B83" s="34"/>
      <c r="L83" s="34"/>
    </row>
    <row r="84" spans="2:47" s="1" customFormat="1" ht="12" customHeight="1">
      <c r="B84" s="34"/>
      <c r="C84" s="27" t="s">
        <v>15</v>
      </c>
      <c r="L84" s="34"/>
    </row>
    <row r="85" spans="2:47" s="1" customFormat="1" ht="16.5" customHeight="1">
      <c r="B85" s="34"/>
      <c r="E85" s="281" t="str">
        <f>E7</f>
        <v>Klientské centrum Olejkárska</v>
      </c>
      <c r="F85" s="282"/>
      <c r="G85" s="282"/>
      <c r="H85" s="282"/>
      <c r="L85" s="34"/>
    </row>
    <row r="86" spans="2:47" s="1" customFormat="1" ht="12" customHeight="1">
      <c r="B86" s="34"/>
      <c r="C86" s="27" t="s">
        <v>125</v>
      </c>
      <c r="L86" s="34"/>
    </row>
    <row r="87" spans="2:47" s="1" customFormat="1" ht="16.5" customHeight="1">
      <c r="B87" s="34"/>
      <c r="E87" s="264" t="str">
        <f>E9</f>
        <v>04 - ZTI</v>
      </c>
      <c r="F87" s="283"/>
      <c r="G87" s="283"/>
      <c r="H87" s="283"/>
      <c r="L87" s="34"/>
    </row>
    <row r="88" spans="2:47" s="1" customFormat="1" ht="6.95" customHeight="1">
      <c r="B88" s="34"/>
      <c r="L88" s="34"/>
    </row>
    <row r="89" spans="2:47" s="1" customFormat="1" ht="12" customHeight="1">
      <c r="B89" s="34"/>
      <c r="C89" s="27" t="s">
        <v>19</v>
      </c>
      <c r="F89" s="25" t="str">
        <f>F12</f>
        <v xml:space="preserve"> </v>
      </c>
      <c r="I89" s="27" t="s">
        <v>21</v>
      </c>
      <c r="J89" s="57" t="str">
        <f>IF(J12="","",J12)</f>
        <v>7. 2. 2025</v>
      </c>
      <c r="L89" s="34"/>
    </row>
    <row r="90" spans="2:47" s="1" customFormat="1" ht="6.95" customHeight="1">
      <c r="B90" s="34"/>
      <c r="L90" s="34"/>
    </row>
    <row r="91" spans="2:47" s="1" customFormat="1" ht="25.7" customHeight="1">
      <c r="B91" s="34"/>
      <c r="C91" s="27" t="s">
        <v>23</v>
      </c>
      <c r="F91" s="25" t="str">
        <f>E15</f>
        <v>DPB a.s.</v>
      </c>
      <c r="I91" s="27" t="s">
        <v>29</v>
      </c>
      <c r="J91" s="30" t="str">
        <f>E21</f>
        <v>Ing.arch.Soňa Havliková</v>
      </c>
      <c r="L91" s="34"/>
    </row>
    <row r="92" spans="2:47" s="1" customFormat="1" ht="15.2" customHeight="1">
      <c r="B92" s="34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Rozing s.r.o.</v>
      </c>
      <c r="L92" s="34"/>
    </row>
    <row r="93" spans="2:47" s="1" customFormat="1" ht="10.35" customHeight="1">
      <c r="B93" s="34"/>
      <c r="L93" s="34"/>
    </row>
    <row r="94" spans="2:47" s="1" customFormat="1" ht="29.25" customHeight="1">
      <c r="B94" s="34"/>
      <c r="C94" s="122" t="s">
        <v>130</v>
      </c>
      <c r="D94" s="104"/>
      <c r="E94" s="104"/>
      <c r="F94" s="104"/>
      <c r="G94" s="104"/>
      <c r="H94" s="104"/>
      <c r="I94" s="104"/>
      <c r="J94" s="123" t="s">
        <v>131</v>
      </c>
      <c r="K94" s="104"/>
      <c r="L94" s="34"/>
    </row>
    <row r="95" spans="2:47" s="1" customFormat="1" ht="10.35" customHeight="1">
      <c r="B95" s="34"/>
      <c r="L95" s="34"/>
    </row>
    <row r="96" spans="2:47" s="1" customFormat="1" ht="22.7" customHeight="1">
      <c r="B96" s="34"/>
      <c r="C96" s="124" t="s">
        <v>132</v>
      </c>
      <c r="J96" s="71">
        <f>J130</f>
        <v>0</v>
      </c>
      <c r="L96" s="34"/>
      <c r="AU96" s="17" t="s">
        <v>133</v>
      </c>
    </row>
    <row r="97" spans="2:65" s="8" customFormat="1" ht="24.95" customHeight="1">
      <c r="B97" s="125"/>
      <c r="D97" s="126" t="s">
        <v>139</v>
      </c>
      <c r="E97" s="127"/>
      <c r="F97" s="127"/>
      <c r="G97" s="127"/>
      <c r="H97" s="127"/>
      <c r="I97" s="127"/>
      <c r="J97" s="128">
        <f>J131</f>
        <v>0</v>
      </c>
      <c r="L97" s="125"/>
    </row>
    <row r="98" spans="2:65" s="9" customFormat="1" ht="19.899999999999999" customHeight="1">
      <c r="B98" s="129"/>
      <c r="D98" s="130" t="s">
        <v>1199</v>
      </c>
      <c r="E98" s="131"/>
      <c r="F98" s="131"/>
      <c r="G98" s="131"/>
      <c r="H98" s="131"/>
      <c r="I98" s="131"/>
      <c r="J98" s="132">
        <f>J132</f>
        <v>0</v>
      </c>
      <c r="L98" s="129"/>
    </row>
    <row r="99" spans="2:65" s="8" customFormat="1" ht="24.95" customHeight="1">
      <c r="B99" s="125"/>
      <c r="D99" s="126" t="s">
        <v>1200</v>
      </c>
      <c r="E99" s="127"/>
      <c r="F99" s="127"/>
      <c r="G99" s="127"/>
      <c r="H99" s="127"/>
      <c r="I99" s="127"/>
      <c r="J99" s="128">
        <f>J134</f>
        <v>0</v>
      </c>
      <c r="L99" s="125"/>
    </row>
    <row r="100" spans="2:65" s="8" customFormat="1" ht="21.75" customHeight="1">
      <c r="B100" s="125"/>
      <c r="D100" s="133" t="s">
        <v>150</v>
      </c>
      <c r="J100" s="134">
        <f>J137</f>
        <v>0</v>
      </c>
      <c r="L100" s="125"/>
    </row>
    <row r="101" spans="2:65" s="1" customFormat="1" ht="21.75" customHeight="1">
      <c r="B101" s="34"/>
      <c r="L101" s="34"/>
    </row>
    <row r="102" spans="2:65" s="1" customFormat="1" ht="6.95" customHeight="1">
      <c r="B102" s="34"/>
      <c r="L102" s="34"/>
    </row>
    <row r="103" spans="2:65" s="1" customFormat="1" ht="29.25" customHeight="1">
      <c r="B103" s="34"/>
      <c r="C103" s="124" t="s">
        <v>151</v>
      </c>
      <c r="J103" s="135">
        <f>ROUND(J104 + J105 + J106 + J107 + J108 + J109,2)</f>
        <v>0</v>
      </c>
      <c r="L103" s="34"/>
      <c r="N103" s="136" t="s">
        <v>41</v>
      </c>
    </row>
    <row r="104" spans="2:65" s="1" customFormat="1" ht="18" customHeight="1">
      <c r="B104" s="34"/>
      <c r="D104" s="279" t="s">
        <v>152</v>
      </c>
      <c r="E104" s="280"/>
      <c r="F104" s="280"/>
      <c r="J104" s="95">
        <v>0</v>
      </c>
      <c r="L104" s="137"/>
      <c r="M104" s="138"/>
      <c r="N104" s="139" t="s">
        <v>43</v>
      </c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40" t="s">
        <v>153</v>
      </c>
      <c r="AZ104" s="138"/>
      <c r="BA104" s="138"/>
      <c r="BB104" s="138"/>
      <c r="BC104" s="138"/>
      <c r="BD104" s="138"/>
      <c r="BE104" s="141">
        <f t="shared" ref="BE104:BE109" si="0">IF(N104="základná",J104,0)</f>
        <v>0</v>
      </c>
      <c r="BF104" s="141">
        <f t="shared" ref="BF104:BF109" si="1">IF(N104="znížená",J104,0)</f>
        <v>0</v>
      </c>
      <c r="BG104" s="141">
        <f t="shared" ref="BG104:BG109" si="2">IF(N104="zákl. prenesená",J104,0)</f>
        <v>0</v>
      </c>
      <c r="BH104" s="141">
        <f t="shared" ref="BH104:BH109" si="3">IF(N104="zníž. prenesená",J104,0)</f>
        <v>0</v>
      </c>
      <c r="BI104" s="141">
        <f t="shared" ref="BI104:BI109" si="4">IF(N104="nulová",J104,0)</f>
        <v>0</v>
      </c>
      <c r="BJ104" s="140" t="s">
        <v>113</v>
      </c>
      <c r="BK104" s="138"/>
      <c r="BL104" s="138"/>
      <c r="BM104" s="138"/>
    </row>
    <row r="105" spans="2:65" s="1" customFormat="1" ht="18" customHeight="1">
      <c r="B105" s="34"/>
      <c r="D105" s="279" t="s">
        <v>154</v>
      </c>
      <c r="E105" s="280"/>
      <c r="F105" s="280"/>
      <c r="J105" s="95">
        <v>0</v>
      </c>
      <c r="L105" s="137"/>
      <c r="M105" s="138"/>
      <c r="N105" s="139" t="s">
        <v>43</v>
      </c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40" t="s">
        <v>153</v>
      </c>
      <c r="AZ105" s="138"/>
      <c r="BA105" s="138"/>
      <c r="BB105" s="138"/>
      <c r="BC105" s="138"/>
      <c r="BD105" s="138"/>
      <c r="BE105" s="141">
        <f t="shared" si="0"/>
        <v>0</v>
      </c>
      <c r="BF105" s="141">
        <f t="shared" si="1"/>
        <v>0</v>
      </c>
      <c r="BG105" s="141">
        <f t="shared" si="2"/>
        <v>0</v>
      </c>
      <c r="BH105" s="141">
        <f t="shared" si="3"/>
        <v>0</v>
      </c>
      <c r="BI105" s="141">
        <f t="shared" si="4"/>
        <v>0</v>
      </c>
      <c r="BJ105" s="140" t="s">
        <v>113</v>
      </c>
      <c r="BK105" s="138"/>
      <c r="BL105" s="138"/>
      <c r="BM105" s="138"/>
    </row>
    <row r="106" spans="2:65" s="1" customFormat="1" ht="18" customHeight="1">
      <c r="B106" s="34"/>
      <c r="D106" s="279" t="s">
        <v>155</v>
      </c>
      <c r="E106" s="280"/>
      <c r="F106" s="280"/>
      <c r="J106" s="95">
        <v>0</v>
      </c>
      <c r="L106" s="137"/>
      <c r="M106" s="138"/>
      <c r="N106" s="139" t="s">
        <v>43</v>
      </c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40" t="s">
        <v>153</v>
      </c>
      <c r="AZ106" s="138"/>
      <c r="BA106" s="138"/>
      <c r="BB106" s="138"/>
      <c r="BC106" s="138"/>
      <c r="BD106" s="138"/>
      <c r="BE106" s="141">
        <f t="shared" si="0"/>
        <v>0</v>
      </c>
      <c r="BF106" s="141">
        <f t="shared" si="1"/>
        <v>0</v>
      </c>
      <c r="BG106" s="141">
        <f t="shared" si="2"/>
        <v>0</v>
      </c>
      <c r="BH106" s="141">
        <f t="shared" si="3"/>
        <v>0</v>
      </c>
      <c r="BI106" s="141">
        <f t="shared" si="4"/>
        <v>0</v>
      </c>
      <c r="BJ106" s="140" t="s">
        <v>113</v>
      </c>
      <c r="BK106" s="138"/>
      <c r="BL106" s="138"/>
      <c r="BM106" s="138"/>
    </row>
    <row r="107" spans="2:65" s="1" customFormat="1" ht="18" customHeight="1">
      <c r="B107" s="34"/>
      <c r="D107" s="279" t="s">
        <v>156</v>
      </c>
      <c r="E107" s="280"/>
      <c r="F107" s="280"/>
      <c r="J107" s="95">
        <v>0</v>
      </c>
      <c r="L107" s="137"/>
      <c r="M107" s="138"/>
      <c r="N107" s="139" t="s">
        <v>43</v>
      </c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40" t="s">
        <v>153</v>
      </c>
      <c r="AZ107" s="138"/>
      <c r="BA107" s="138"/>
      <c r="BB107" s="138"/>
      <c r="BC107" s="138"/>
      <c r="BD107" s="138"/>
      <c r="BE107" s="141">
        <f t="shared" si="0"/>
        <v>0</v>
      </c>
      <c r="BF107" s="141">
        <f t="shared" si="1"/>
        <v>0</v>
      </c>
      <c r="BG107" s="141">
        <f t="shared" si="2"/>
        <v>0</v>
      </c>
      <c r="BH107" s="141">
        <f t="shared" si="3"/>
        <v>0</v>
      </c>
      <c r="BI107" s="141">
        <f t="shared" si="4"/>
        <v>0</v>
      </c>
      <c r="BJ107" s="140" t="s">
        <v>113</v>
      </c>
      <c r="BK107" s="138"/>
      <c r="BL107" s="138"/>
      <c r="BM107" s="138"/>
    </row>
    <row r="108" spans="2:65" s="1" customFormat="1" ht="18" customHeight="1">
      <c r="B108" s="34"/>
      <c r="D108" s="279" t="s">
        <v>157</v>
      </c>
      <c r="E108" s="280"/>
      <c r="F108" s="280"/>
      <c r="J108" s="95">
        <v>0</v>
      </c>
      <c r="L108" s="137"/>
      <c r="M108" s="138"/>
      <c r="N108" s="139" t="s">
        <v>43</v>
      </c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153</v>
      </c>
      <c r="AZ108" s="138"/>
      <c r="BA108" s="138"/>
      <c r="BB108" s="138"/>
      <c r="BC108" s="138"/>
      <c r="BD108" s="138"/>
      <c r="BE108" s="141">
        <f t="shared" si="0"/>
        <v>0</v>
      </c>
      <c r="BF108" s="141">
        <f t="shared" si="1"/>
        <v>0</v>
      </c>
      <c r="BG108" s="141">
        <f t="shared" si="2"/>
        <v>0</v>
      </c>
      <c r="BH108" s="141">
        <f t="shared" si="3"/>
        <v>0</v>
      </c>
      <c r="BI108" s="141">
        <f t="shared" si="4"/>
        <v>0</v>
      </c>
      <c r="BJ108" s="140" t="s">
        <v>113</v>
      </c>
      <c r="BK108" s="138"/>
      <c r="BL108" s="138"/>
      <c r="BM108" s="138"/>
    </row>
    <row r="109" spans="2:65" s="1" customFormat="1" ht="18" customHeight="1">
      <c r="B109" s="34"/>
      <c r="D109" s="94" t="s">
        <v>158</v>
      </c>
      <c r="J109" s="95">
        <f>ROUND(J30*T109,2)</f>
        <v>0</v>
      </c>
      <c r="L109" s="137"/>
      <c r="M109" s="138"/>
      <c r="N109" s="139" t="s">
        <v>43</v>
      </c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159</v>
      </c>
      <c r="AZ109" s="138"/>
      <c r="BA109" s="138"/>
      <c r="BB109" s="138"/>
      <c r="BC109" s="138"/>
      <c r="BD109" s="138"/>
      <c r="BE109" s="141">
        <f t="shared" si="0"/>
        <v>0</v>
      </c>
      <c r="BF109" s="141">
        <f t="shared" si="1"/>
        <v>0</v>
      </c>
      <c r="BG109" s="141">
        <f t="shared" si="2"/>
        <v>0</v>
      </c>
      <c r="BH109" s="141">
        <f t="shared" si="3"/>
        <v>0</v>
      </c>
      <c r="BI109" s="141">
        <f t="shared" si="4"/>
        <v>0</v>
      </c>
      <c r="BJ109" s="140" t="s">
        <v>113</v>
      </c>
      <c r="BK109" s="138"/>
      <c r="BL109" s="138"/>
      <c r="BM109" s="138"/>
    </row>
    <row r="110" spans="2:65" s="1" customFormat="1">
      <c r="B110" s="34"/>
      <c r="L110" s="34"/>
    </row>
    <row r="111" spans="2:65" s="1" customFormat="1" ht="29.25" customHeight="1">
      <c r="B111" s="34"/>
      <c r="C111" s="103" t="s">
        <v>110</v>
      </c>
      <c r="D111" s="104"/>
      <c r="E111" s="104"/>
      <c r="F111" s="104"/>
      <c r="G111" s="104"/>
      <c r="H111" s="104"/>
      <c r="I111" s="104"/>
      <c r="J111" s="105">
        <f>ROUND(J96+J103,2)</f>
        <v>0</v>
      </c>
      <c r="K111" s="104"/>
      <c r="L111" s="34"/>
    </row>
    <row r="112" spans="2:65" s="1" customFormat="1" ht="6.95" customHeight="1"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34"/>
    </row>
    <row r="116" spans="2:12" s="1" customFormat="1" ht="6.95" customHeight="1"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34"/>
    </row>
    <row r="117" spans="2:12" s="1" customFormat="1" ht="24.95" customHeight="1">
      <c r="B117" s="34"/>
      <c r="C117" s="21" t="s">
        <v>160</v>
      </c>
      <c r="L117" s="34"/>
    </row>
    <row r="118" spans="2:12" s="1" customFormat="1" ht="6.95" customHeight="1">
      <c r="B118" s="34"/>
      <c r="L118" s="34"/>
    </row>
    <row r="119" spans="2:12" s="1" customFormat="1" ht="12" customHeight="1">
      <c r="B119" s="34"/>
      <c r="C119" s="27" t="s">
        <v>15</v>
      </c>
      <c r="L119" s="34"/>
    </row>
    <row r="120" spans="2:12" s="1" customFormat="1" ht="16.5" customHeight="1">
      <c r="B120" s="34"/>
      <c r="E120" s="281" t="str">
        <f>E7</f>
        <v>Klientské centrum Olejkárska</v>
      </c>
      <c r="F120" s="282"/>
      <c r="G120" s="282"/>
      <c r="H120" s="282"/>
      <c r="L120" s="34"/>
    </row>
    <row r="121" spans="2:12" s="1" customFormat="1" ht="12" customHeight="1">
      <c r="B121" s="34"/>
      <c r="C121" s="27" t="s">
        <v>125</v>
      </c>
      <c r="L121" s="34"/>
    </row>
    <row r="122" spans="2:12" s="1" customFormat="1" ht="16.5" customHeight="1">
      <c r="B122" s="34"/>
      <c r="E122" s="264" t="str">
        <f>E9</f>
        <v>04 - ZTI</v>
      </c>
      <c r="F122" s="283"/>
      <c r="G122" s="283"/>
      <c r="H122" s="283"/>
      <c r="L122" s="34"/>
    </row>
    <row r="123" spans="2:12" s="1" customFormat="1" ht="6.95" customHeight="1">
      <c r="B123" s="34"/>
      <c r="L123" s="34"/>
    </row>
    <row r="124" spans="2:12" s="1" customFormat="1" ht="12" customHeight="1">
      <c r="B124" s="34"/>
      <c r="C124" s="27" t="s">
        <v>19</v>
      </c>
      <c r="F124" s="25" t="str">
        <f>F12</f>
        <v xml:space="preserve"> </v>
      </c>
      <c r="I124" s="27" t="s">
        <v>21</v>
      </c>
      <c r="J124" s="57" t="str">
        <f>IF(J12="","",J12)</f>
        <v>7. 2. 2025</v>
      </c>
      <c r="L124" s="34"/>
    </row>
    <row r="125" spans="2:12" s="1" customFormat="1" ht="6.95" customHeight="1">
      <c r="B125" s="34"/>
      <c r="L125" s="34"/>
    </row>
    <row r="126" spans="2:12" s="1" customFormat="1" ht="25.7" customHeight="1">
      <c r="B126" s="34"/>
      <c r="C126" s="27" t="s">
        <v>23</v>
      </c>
      <c r="F126" s="25" t="str">
        <f>E15</f>
        <v>DPB a.s.</v>
      </c>
      <c r="I126" s="27" t="s">
        <v>29</v>
      </c>
      <c r="J126" s="30" t="str">
        <f>E21</f>
        <v>Ing.arch.Soňa Havliková</v>
      </c>
      <c r="L126" s="34"/>
    </row>
    <row r="127" spans="2:12" s="1" customFormat="1" ht="15.2" customHeight="1">
      <c r="B127" s="34"/>
      <c r="C127" s="27" t="s">
        <v>27</v>
      </c>
      <c r="F127" s="25" t="str">
        <f>IF(E18="","",E18)</f>
        <v>Vyplň údaj</v>
      </c>
      <c r="I127" s="27" t="s">
        <v>32</v>
      </c>
      <c r="J127" s="30" t="str">
        <f>E24</f>
        <v>Rozing s.r.o.</v>
      </c>
      <c r="L127" s="34"/>
    </row>
    <row r="128" spans="2:12" s="1" customFormat="1" ht="10.35" customHeight="1">
      <c r="B128" s="34"/>
      <c r="L128" s="34"/>
    </row>
    <row r="129" spans="2:65" s="10" customFormat="1" ht="29.25" customHeight="1">
      <c r="B129" s="142"/>
      <c r="C129" s="143" t="s">
        <v>161</v>
      </c>
      <c r="D129" s="144" t="s">
        <v>62</v>
      </c>
      <c r="E129" s="144" t="s">
        <v>58</v>
      </c>
      <c r="F129" s="144" t="s">
        <v>59</v>
      </c>
      <c r="G129" s="144" t="s">
        <v>162</v>
      </c>
      <c r="H129" s="144" t="s">
        <v>163</v>
      </c>
      <c r="I129" s="144" t="s">
        <v>164</v>
      </c>
      <c r="J129" s="145" t="s">
        <v>131</v>
      </c>
      <c r="K129" s="146" t="s">
        <v>165</v>
      </c>
      <c r="L129" s="142"/>
      <c r="M129" s="64" t="s">
        <v>1</v>
      </c>
      <c r="N129" s="65" t="s">
        <v>41</v>
      </c>
      <c r="O129" s="65" t="s">
        <v>166</v>
      </c>
      <c r="P129" s="65" t="s">
        <v>167</v>
      </c>
      <c r="Q129" s="65" t="s">
        <v>168</v>
      </c>
      <c r="R129" s="65" t="s">
        <v>169</v>
      </c>
      <c r="S129" s="65" t="s">
        <v>170</v>
      </c>
      <c r="T129" s="66" t="s">
        <v>171</v>
      </c>
    </row>
    <row r="130" spans="2:65" s="1" customFormat="1" ht="22.7" customHeight="1">
      <c r="B130" s="34"/>
      <c r="C130" s="69" t="s">
        <v>128</v>
      </c>
      <c r="J130" s="147">
        <f>BK130</f>
        <v>0</v>
      </c>
      <c r="L130" s="34"/>
      <c r="M130" s="67"/>
      <c r="N130" s="58"/>
      <c r="O130" s="58"/>
      <c r="P130" s="148">
        <f>P131+P134+P137</f>
        <v>0</v>
      </c>
      <c r="Q130" s="58"/>
      <c r="R130" s="148">
        <f>R131+R134+R137</f>
        <v>5.0000000000000002E-5</v>
      </c>
      <c r="S130" s="58"/>
      <c r="T130" s="149">
        <f>T131+T134+T137</f>
        <v>0</v>
      </c>
      <c r="AT130" s="17" t="s">
        <v>76</v>
      </c>
      <c r="AU130" s="17" t="s">
        <v>133</v>
      </c>
      <c r="BK130" s="150">
        <f>BK131+BK134+BK137</f>
        <v>0</v>
      </c>
    </row>
    <row r="131" spans="2:65" s="11" customFormat="1" ht="25.9" customHeight="1">
      <c r="B131" s="151"/>
      <c r="D131" s="152" t="s">
        <v>76</v>
      </c>
      <c r="E131" s="153" t="s">
        <v>541</v>
      </c>
      <c r="F131" s="153" t="s">
        <v>542</v>
      </c>
      <c r="I131" s="154"/>
      <c r="J131" s="134">
        <f>BK131</f>
        <v>0</v>
      </c>
      <c r="L131" s="151"/>
      <c r="M131" s="155"/>
      <c r="P131" s="156">
        <f>P132</f>
        <v>0</v>
      </c>
      <c r="R131" s="156">
        <f>R132</f>
        <v>5.0000000000000002E-5</v>
      </c>
      <c r="T131" s="157">
        <f>T132</f>
        <v>0</v>
      </c>
      <c r="AR131" s="152" t="s">
        <v>113</v>
      </c>
      <c r="AT131" s="158" t="s">
        <v>76</v>
      </c>
      <c r="AU131" s="158" t="s">
        <v>77</v>
      </c>
      <c r="AY131" s="152" t="s">
        <v>174</v>
      </c>
      <c r="BK131" s="159">
        <f>BK132</f>
        <v>0</v>
      </c>
    </row>
    <row r="132" spans="2:65" s="11" customFormat="1" ht="22.7" customHeight="1">
      <c r="B132" s="151"/>
      <c r="D132" s="152" t="s">
        <v>76</v>
      </c>
      <c r="E132" s="160" t="s">
        <v>1201</v>
      </c>
      <c r="F132" s="160" t="s">
        <v>1202</v>
      </c>
      <c r="I132" s="154"/>
      <c r="J132" s="161">
        <f>BK132</f>
        <v>0</v>
      </c>
      <c r="L132" s="151"/>
      <c r="M132" s="155"/>
      <c r="P132" s="156">
        <f>P133</f>
        <v>0</v>
      </c>
      <c r="R132" s="156">
        <f>R133</f>
        <v>5.0000000000000002E-5</v>
      </c>
      <c r="T132" s="157">
        <f>T133</f>
        <v>0</v>
      </c>
      <c r="AR132" s="152" t="s">
        <v>113</v>
      </c>
      <c r="AT132" s="158" t="s">
        <v>76</v>
      </c>
      <c r="AU132" s="158" t="s">
        <v>85</v>
      </c>
      <c r="AY132" s="152" t="s">
        <v>174</v>
      </c>
      <c r="BK132" s="159">
        <f>BK133</f>
        <v>0</v>
      </c>
    </row>
    <row r="133" spans="2:65" s="1" customFormat="1" ht="48.95" customHeight="1">
      <c r="B133" s="34"/>
      <c r="C133" s="162" t="s">
        <v>85</v>
      </c>
      <c r="D133" s="162" t="s">
        <v>177</v>
      </c>
      <c r="E133" s="163" t="s">
        <v>1203</v>
      </c>
      <c r="F133" s="164" t="s">
        <v>1204</v>
      </c>
      <c r="G133" s="165" t="s">
        <v>1205</v>
      </c>
      <c r="H133" s="166">
        <v>1</v>
      </c>
      <c r="I133" s="167"/>
      <c r="J133" s="168">
        <f>ROUND(I133*H133,2)</f>
        <v>0</v>
      </c>
      <c r="K133" s="169"/>
      <c r="L133" s="34"/>
      <c r="M133" s="170" t="s">
        <v>1</v>
      </c>
      <c r="N133" s="136" t="s">
        <v>43</v>
      </c>
      <c r="P133" s="171">
        <f>O133*H133</f>
        <v>0</v>
      </c>
      <c r="Q133" s="171">
        <v>5.0000000000000002E-5</v>
      </c>
      <c r="R133" s="171">
        <f>Q133*H133</f>
        <v>5.0000000000000002E-5</v>
      </c>
      <c r="S133" s="171">
        <v>0</v>
      </c>
      <c r="T133" s="172">
        <f>S133*H133</f>
        <v>0</v>
      </c>
      <c r="AR133" s="173" t="s">
        <v>373</v>
      </c>
      <c r="AT133" s="173" t="s">
        <v>177</v>
      </c>
      <c r="AU133" s="173" t="s">
        <v>113</v>
      </c>
      <c r="AY133" s="17" t="s">
        <v>174</v>
      </c>
      <c r="BE133" s="99">
        <f>IF(N133="základná",J133,0)</f>
        <v>0</v>
      </c>
      <c r="BF133" s="99">
        <f>IF(N133="znížená",J133,0)</f>
        <v>0</v>
      </c>
      <c r="BG133" s="99">
        <f>IF(N133="zákl. prenesená",J133,0)</f>
        <v>0</v>
      </c>
      <c r="BH133" s="99">
        <f>IF(N133="zníž. prenesená",J133,0)</f>
        <v>0</v>
      </c>
      <c r="BI133" s="99">
        <f>IF(N133="nulová",J133,0)</f>
        <v>0</v>
      </c>
      <c r="BJ133" s="17" t="s">
        <v>113</v>
      </c>
      <c r="BK133" s="99">
        <f>ROUND(I133*H133,2)</f>
        <v>0</v>
      </c>
      <c r="BL133" s="17" t="s">
        <v>373</v>
      </c>
      <c r="BM133" s="173" t="s">
        <v>1206</v>
      </c>
    </row>
    <row r="134" spans="2:65" s="11" customFormat="1" ht="25.9" customHeight="1">
      <c r="B134" s="151"/>
      <c r="D134" s="152" t="s">
        <v>76</v>
      </c>
      <c r="E134" s="153" t="s">
        <v>1207</v>
      </c>
      <c r="F134" s="153" t="s">
        <v>1208</v>
      </c>
      <c r="I134" s="154"/>
      <c r="J134" s="134">
        <f>BK134</f>
        <v>0</v>
      </c>
      <c r="L134" s="151"/>
      <c r="M134" s="155"/>
      <c r="P134" s="156">
        <f>SUM(P135:P136)</f>
        <v>0</v>
      </c>
      <c r="R134" s="156">
        <f>SUM(R135:R136)</f>
        <v>0</v>
      </c>
      <c r="T134" s="157">
        <f>SUM(T135:T136)</f>
        <v>0</v>
      </c>
      <c r="AR134" s="152" t="s">
        <v>85</v>
      </c>
      <c r="AT134" s="158" t="s">
        <v>76</v>
      </c>
      <c r="AU134" s="158" t="s">
        <v>77</v>
      </c>
      <c r="AY134" s="152" t="s">
        <v>174</v>
      </c>
      <c r="BK134" s="159">
        <f>SUM(BK135:BK136)</f>
        <v>0</v>
      </c>
    </row>
    <row r="135" spans="2:65" s="1" customFormat="1" ht="37.700000000000003" customHeight="1">
      <c r="B135" s="34"/>
      <c r="C135" s="162" t="s">
        <v>113</v>
      </c>
      <c r="D135" s="162" t="s">
        <v>177</v>
      </c>
      <c r="E135" s="163" t="s">
        <v>1209</v>
      </c>
      <c r="F135" s="164" t="s">
        <v>1210</v>
      </c>
      <c r="G135" s="165" t="s">
        <v>1</v>
      </c>
      <c r="H135" s="166">
        <v>0</v>
      </c>
      <c r="I135" s="167"/>
      <c r="J135" s="168">
        <f>ROUND(I135*H135,2)</f>
        <v>0</v>
      </c>
      <c r="K135" s="169"/>
      <c r="L135" s="34"/>
      <c r="M135" s="170" t="s">
        <v>1</v>
      </c>
      <c r="N135" s="136" t="s">
        <v>43</v>
      </c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AR135" s="173" t="s">
        <v>1211</v>
      </c>
      <c r="AT135" s="173" t="s">
        <v>177</v>
      </c>
      <c r="AU135" s="173" t="s">
        <v>85</v>
      </c>
      <c r="AY135" s="17" t="s">
        <v>174</v>
      </c>
      <c r="BE135" s="99">
        <f>IF(N135="základná",J135,0)</f>
        <v>0</v>
      </c>
      <c r="BF135" s="99">
        <f>IF(N135="znížená",J135,0)</f>
        <v>0</v>
      </c>
      <c r="BG135" s="99">
        <f>IF(N135="zákl. prenesená",J135,0)</f>
        <v>0</v>
      </c>
      <c r="BH135" s="99">
        <f>IF(N135="zníž. prenesená",J135,0)</f>
        <v>0</v>
      </c>
      <c r="BI135" s="99">
        <f>IF(N135="nulová",J135,0)</f>
        <v>0</v>
      </c>
      <c r="BJ135" s="17" t="s">
        <v>113</v>
      </c>
      <c r="BK135" s="99">
        <f>ROUND(I135*H135,2)</f>
        <v>0</v>
      </c>
      <c r="BL135" s="17" t="s">
        <v>1211</v>
      </c>
      <c r="BM135" s="173" t="s">
        <v>1212</v>
      </c>
    </row>
    <row r="136" spans="2:65" s="1" customFormat="1" ht="29.25">
      <c r="B136" s="34"/>
      <c r="D136" s="175" t="s">
        <v>1213</v>
      </c>
      <c r="F136" s="225" t="s">
        <v>1214</v>
      </c>
      <c r="I136" s="138"/>
      <c r="L136" s="34"/>
      <c r="M136" s="213"/>
      <c r="T136" s="61"/>
      <c r="AT136" s="17" t="s">
        <v>1213</v>
      </c>
      <c r="AU136" s="17" t="s">
        <v>85</v>
      </c>
    </row>
    <row r="137" spans="2:65" s="1" customFormat="1" ht="49.9" customHeight="1">
      <c r="B137" s="34"/>
      <c r="E137" s="153" t="s">
        <v>929</v>
      </c>
      <c r="F137" s="153" t="s">
        <v>930</v>
      </c>
      <c r="J137" s="134">
        <f t="shared" ref="J137:J142" si="5">BK137</f>
        <v>0</v>
      </c>
      <c r="L137" s="34"/>
      <c r="M137" s="213"/>
      <c r="T137" s="61"/>
      <c r="AT137" s="17" t="s">
        <v>76</v>
      </c>
      <c r="AU137" s="17" t="s">
        <v>77</v>
      </c>
      <c r="AY137" s="17" t="s">
        <v>931</v>
      </c>
      <c r="BK137" s="99">
        <f>SUM(BK138:BK142)</f>
        <v>0</v>
      </c>
    </row>
    <row r="138" spans="2:65" s="1" customFormat="1" ht="16.350000000000001" customHeight="1">
      <c r="B138" s="34"/>
      <c r="C138" s="214" t="s">
        <v>1</v>
      </c>
      <c r="D138" s="214" t="s">
        <v>177</v>
      </c>
      <c r="E138" s="215" t="s">
        <v>1</v>
      </c>
      <c r="F138" s="216" t="s">
        <v>1</v>
      </c>
      <c r="G138" s="217" t="s">
        <v>1</v>
      </c>
      <c r="H138" s="218"/>
      <c r="I138" s="219"/>
      <c r="J138" s="220">
        <f t="shared" si="5"/>
        <v>0</v>
      </c>
      <c r="K138" s="169"/>
      <c r="L138" s="34"/>
      <c r="M138" s="221" t="s">
        <v>1</v>
      </c>
      <c r="N138" s="222" t="s">
        <v>43</v>
      </c>
      <c r="T138" s="61"/>
      <c r="AT138" s="17" t="s">
        <v>931</v>
      </c>
      <c r="AU138" s="17" t="s">
        <v>85</v>
      </c>
      <c r="AY138" s="17" t="s">
        <v>931</v>
      </c>
      <c r="BE138" s="99">
        <f>IF(N138="základná",J138,0)</f>
        <v>0</v>
      </c>
      <c r="BF138" s="99">
        <f>IF(N138="znížená",J138,0)</f>
        <v>0</v>
      </c>
      <c r="BG138" s="99">
        <f>IF(N138="zákl. prenesená",J138,0)</f>
        <v>0</v>
      </c>
      <c r="BH138" s="99">
        <f>IF(N138="zníž. prenesená",J138,0)</f>
        <v>0</v>
      </c>
      <c r="BI138" s="99">
        <f>IF(N138="nulová",J138,0)</f>
        <v>0</v>
      </c>
      <c r="BJ138" s="17" t="s">
        <v>113</v>
      </c>
      <c r="BK138" s="99">
        <f>I138*H138</f>
        <v>0</v>
      </c>
    </row>
    <row r="139" spans="2:65" s="1" customFormat="1" ht="16.350000000000001" customHeight="1">
      <c r="B139" s="34"/>
      <c r="C139" s="214" t="s">
        <v>1</v>
      </c>
      <c r="D139" s="214" t="s">
        <v>177</v>
      </c>
      <c r="E139" s="215" t="s">
        <v>1</v>
      </c>
      <c r="F139" s="216" t="s">
        <v>1</v>
      </c>
      <c r="G139" s="217" t="s">
        <v>1</v>
      </c>
      <c r="H139" s="218"/>
      <c r="I139" s="219"/>
      <c r="J139" s="220">
        <f t="shared" si="5"/>
        <v>0</v>
      </c>
      <c r="K139" s="169"/>
      <c r="L139" s="34"/>
      <c r="M139" s="221" t="s">
        <v>1</v>
      </c>
      <c r="N139" s="222" t="s">
        <v>43</v>
      </c>
      <c r="T139" s="61"/>
      <c r="AT139" s="17" t="s">
        <v>931</v>
      </c>
      <c r="AU139" s="17" t="s">
        <v>85</v>
      </c>
      <c r="AY139" s="17" t="s">
        <v>931</v>
      </c>
      <c r="BE139" s="99">
        <f>IF(N139="základná",J139,0)</f>
        <v>0</v>
      </c>
      <c r="BF139" s="99">
        <f>IF(N139="znížená",J139,0)</f>
        <v>0</v>
      </c>
      <c r="BG139" s="99">
        <f>IF(N139="zákl. prenesená",J139,0)</f>
        <v>0</v>
      </c>
      <c r="BH139" s="99">
        <f>IF(N139="zníž. prenesená",J139,0)</f>
        <v>0</v>
      </c>
      <c r="BI139" s="99">
        <f>IF(N139="nulová",J139,0)</f>
        <v>0</v>
      </c>
      <c r="BJ139" s="17" t="s">
        <v>113</v>
      </c>
      <c r="BK139" s="99">
        <f>I139*H139</f>
        <v>0</v>
      </c>
    </row>
    <row r="140" spans="2:65" s="1" customFormat="1" ht="16.350000000000001" customHeight="1">
      <c r="B140" s="34"/>
      <c r="C140" s="214" t="s">
        <v>1</v>
      </c>
      <c r="D140" s="214" t="s">
        <v>177</v>
      </c>
      <c r="E140" s="215" t="s">
        <v>1</v>
      </c>
      <c r="F140" s="216" t="s">
        <v>1</v>
      </c>
      <c r="G140" s="217" t="s">
        <v>1</v>
      </c>
      <c r="H140" s="218"/>
      <c r="I140" s="219"/>
      <c r="J140" s="220">
        <f t="shared" si="5"/>
        <v>0</v>
      </c>
      <c r="K140" s="169"/>
      <c r="L140" s="34"/>
      <c r="M140" s="221" t="s">
        <v>1</v>
      </c>
      <c r="N140" s="222" t="s">
        <v>43</v>
      </c>
      <c r="T140" s="61"/>
      <c r="AT140" s="17" t="s">
        <v>931</v>
      </c>
      <c r="AU140" s="17" t="s">
        <v>85</v>
      </c>
      <c r="AY140" s="17" t="s">
        <v>931</v>
      </c>
      <c r="BE140" s="99">
        <f>IF(N140="základná",J140,0)</f>
        <v>0</v>
      </c>
      <c r="BF140" s="99">
        <f>IF(N140="znížená",J140,0)</f>
        <v>0</v>
      </c>
      <c r="BG140" s="99">
        <f>IF(N140="zákl. prenesená",J140,0)</f>
        <v>0</v>
      </c>
      <c r="BH140" s="99">
        <f>IF(N140="zníž. prenesená",J140,0)</f>
        <v>0</v>
      </c>
      <c r="BI140" s="99">
        <f>IF(N140="nulová",J140,0)</f>
        <v>0</v>
      </c>
      <c r="BJ140" s="17" t="s">
        <v>113</v>
      </c>
      <c r="BK140" s="99">
        <f>I140*H140</f>
        <v>0</v>
      </c>
    </row>
    <row r="141" spans="2:65" s="1" customFormat="1" ht="16.350000000000001" customHeight="1">
      <c r="B141" s="34"/>
      <c r="C141" s="214" t="s">
        <v>1</v>
      </c>
      <c r="D141" s="214" t="s">
        <v>177</v>
      </c>
      <c r="E141" s="215" t="s">
        <v>1</v>
      </c>
      <c r="F141" s="216" t="s">
        <v>1</v>
      </c>
      <c r="G141" s="217" t="s">
        <v>1</v>
      </c>
      <c r="H141" s="218"/>
      <c r="I141" s="219"/>
      <c r="J141" s="220">
        <f t="shared" si="5"/>
        <v>0</v>
      </c>
      <c r="K141" s="169"/>
      <c r="L141" s="34"/>
      <c r="M141" s="221" t="s">
        <v>1</v>
      </c>
      <c r="N141" s="222" t="s">
        <v>43</v>
      </c>
      <c r="T141" s="61"/>
      <c r="AT141" s="17" t="s">
        <v>931</v>
      </c>
      <c r="AU141" s="17" t="s">
        <v>85</v>
      </c>
      <c r="AY141" s="17" t="s">
        <v>931</v>
      </c>
      <c r="BE141" s="99">
        <f>IF(N141="základná",J141,0)</f>
        <v>0</v>
      </c>
      <c r="BF141" s="99">
        <f>IF(N141="znížená",J141,0)</f>
        <v>0</v>
      </c>
      <c r="BG141" s="99">
        <f>IF(N141="zákl. prenesená",J141,0)</f>
        <v>0</v>
      </c>
      <c r="BH141" s="99">
        <f>IF(N141="zníž. prenesená",J141,0)</f>
        <v>0</v>
      </c>
      <c r="BI141" s="99">
        <f>IF(N141="nulová",J141,0)</f>
        <v>0</v>
      </c>
      <c r="BJ141" s="17" t="s">
        <v>113</v>
      </c>
      <c r="BK141" s="99">
        <f>I141*H141</f>
        <v>0</v>
      </c>
    </row>
    <row r="142" spans="2:65" s="1" customFormat="1" ht="16.350000000000001" customHeight="1">
      <c r="B142" s="34"/>
      <c r="C142" s="214" t="s">
        <v>1</v>
      </c>
      <c r="D142" s="214" t="s">
        <v>177</v>
      </c>
      <c r="E142" s="215" t="s">
        <v>1</v>
      </c>
      <c r="F142" s="216" t="s">
        <v>1</v>
      </c>
      <c r="G142" s="217" t="s">
        <v>1</v>
      </c>
      <c r="H142" s="218"/>
      <c r="I142" s="219"/>
      <c r="J142" s="220">
        <f t="shared" si="5"/>
        <v>0</v>
      </c>
      <c r="K142" s="169"/>
      <c r="L142" s="34"/>
      <c r="M142" s="221" t="s">
        <v>1</v>
      </c>
      <c r="N142" s="222" t="s">
        <v>43</v>
      </c>
      <c r="O142" s="223"/>
      <c r="P142" s="223"/>
      <c r="Q142" s="223"/>
      <c r="R142" s="223"/>
      <c r="S142" s="223"/>
      <c r="T142" s="224"/>
      <c r="AT142" s="17" t="s">
        <v>931</v>
      </c>
      <c r="AU142" s="17" t="s">
        <v>85</v>
      </c>
      <c r="AY142" s="17" t="s">
        <v>931</v>
      </c>
      <c r="BE142" s="99">
        <f>IF(N142="základná",J142,0)</f>
        <v>0</v>
      </c>
      <c r="BF142" s="99">
        <f>IF(N142="znížená",J142,0)</f>
        <v>0</v>
      </c>
      <c r="BG142" s="99">
        <f>IF(N142="zákl. prenesená",J142,0)</f>
        <v>0</v>
      </c>
      <c r="BH142" s="99">
        <f>IF(N142="zníž. prenesená",J142,0)</f>
        <v>0</v>
      </c>
      <c r="BI142" s="99">
        <f>IF(N142="nulová",J142,0)</f>
        <v>0</v>
      </c>
      <c r="BJ142" s="17" t="s">
        <v>113</v>
      </c>
      <c r="BK142" s="99">
        <f>I142*H142</f>
        <v>0</v>
      </c>
    </row>
    <row r="143" spans="2:65" s="1" customFormat="1" ht="6.95" customHeight="1"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34"/>
    </row>
  </sheetData>
  <sheetProtection algorithmName="SHA-512" hashValue="5H5TAleTlxGEjGLrILSXPj9unUB+pDjDU2W/jhHLCBWf3t5eyfm0quSPzfswVzD7AW86fTvnvPwpuxWDIBvKVg==" saltValue="04TPhAjf3cy1YtZ/9XCy3BcHYuVKz7dKmAN4LeJk5ZB5MaPPQLpXdqaF5Rqmjq3DdsbyyPc4u5repHHChXQrIw==" spinCount="100000" sheet="1" objects="1" scenarios="1" formatColumns="0" formatRows="0" autoFilter="0"/>
  <autoFilter ref="C129:K142" xr:uid="{00000000-0009-0000-0000-000004000000}"/>
  <mergeCells count="14">
    <mergeCell ref="D108:F108"/>
    <mergeCell ref="E120:H120"/>
    <mergeCell ref="E122:H122"/>
    <mergeCell ref="L2:V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38:D143" xr:uid="{00000000-0002-0000-0400-000000000000}">
      <formula1>"K, M"</formula1>
    </dataValidation>
    <dataValidation type="list" allowBlank="1" showInputMessage="1" showErrorMessage="1" error="Povolené sú hodnoty základná, znížená, nulová." sqref="N138:N143" xr:uid="{00000000-0002-0000-04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98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2:46" ht="24.95" customHeight="1">
      <c r="B4" s="20"/>
      <c r="D4" s="21" t="s">
        <v>116</v>
      </c>
      <c r="L4" s="20"/>
      <c r="M4" s="107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81" t="str">
        <f>'Rekapitulácia stavby'!K6</f>
        <v>Klientské centrum Olejkárska</v>
      </c>
      <c r="F7" s="282"/>
      <c r="G7" s="282"/>
      <c r="H7" s="282"/>
      <c r="L7" s="20"/>
    </row>
    <row r="8" spans="2:46" s="1" customFormat="1" ht="12" customHeight="1">
      <c r="B8" s="34"/>
      <c r="D8" s="27" t="s">
        <v>125</v>
      </c>
      <c r="L8" s="34"/>
    </row>
    <row r="9" spans="2:46" s="1" customFormat="1" ht="16.5" customHeight="1">
      <c r="B9" s="34"/>
      <c r="E9" s="264" t="s">
        <v>1215</v>
      </c>
      <c r="F9" s="283"/>
      <c r="G9" s="283"/>
      <c r="H9" s="283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7" t="s">
        <v>17</v>
      </c>
      <c r="F11" s="25" t="s">
        <v>1</v>
      </c>
      <c r="I11" s="27" t="s">
        <v>18</v>
      </c>
      <c r="J11" s="25" t="s">
        <v>1</v>
      </c>
      <c r="L11" s="34"/>
    </row>
    <row r="12" spans="2:46" s="1" customFormat="1" ht="12" customHeight="1">
      <c r="B12" s="34"/>
      <c r="D12" s="27" t="s">
        <v>19</v>
      </c>
      <c r="F12" s="25" t="s">
        <v>20</v>
      </c>
      <c r="I12" s="27" t="s">
        <v>21</v>
      </c>
      <c r="J12" s="57" t="str">
        <f>'Rekapitulácia stavby'!AN8</f>
        <v>7. 2. 2025</v>
      </c>
      <c r="L12" s="34"/>
    </row>
    <row r="13" spans="2:46" s="1" customFormat="1" ht="10.7" customHeight="1">
      <c r="B13" s="34"/>
      <c r="L13" s="34"/>
    </row>
    <row r="14" spans="2:46" s="1" customFormat="1" ht="12" customHeight="1">
      <c r="B14" s="34"/>
      <c r="D14" s="27" t="s">
        <v>23</v>
      </c>
      <c r="I14" s="27" t="s">
        <v>24</v>
      </c>
      <c r="J14" s="25" t="str">
        <f>IF('Rekapitulácia stavby'!AN10="","",'Rekapitulácia stavby'!AN10)</f>
        <v/>
      </c>
      <c r="L14" s="34"/>
    </row>
    <row r="15" spans="2:46" s="1" customFormat="1" ht="18" customHeight="1">
      <c r="B15" s="34"/>
      <c r="E15" s="25" t="str">
        <f>IF('Rekapitulácia stavby'!E11="","",'Rekapitulácia stavby'!E11)</f>
        <v>DPB a.s.</v>
      </c>
      <c r="I15" s="27" t="s">
        <v>26</v>
      </c>
      <c r="J15" s="25" t="str">
        <f>IF('Rekapitulácia stavby'!AN11="","",'Rekapitulácia stavby'!AN11)</f>
        <v/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7" t="s">
        <v>27</v>
      </c>
      <c r="I17" s="27" t="s">
        <v>24</v>
      </c>
      <c r="J17" s="28" t="str">
        <f>'Rekapitulácia stavby'!AN13</f>
        <v>Vyplň údaj</v>
      </c>
      <c r="L17" s="34"/>
    </row>
    <row r="18" spans="2:12" s="1" customFormat="1" ht="18" customHeight="1">
      <c r="B18" s="34"/>
      <c r="E18" s="284" t="str">
        <f>'Rekapitulácia stavby'!E14</f>
        <v>Vyplň údaj</v>
      </c>
      <c r="F18" s="269"/>
      <c r="G18" s="269"/>
      <c r="H18" s="269"/>
      <c r="I18" s="27" t="s">
        <v>26</v>
      </c>
      <c r="J18" s="28" t="str">
        <f>'Rekapitulácia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7" t="s">
        <v>29</v>
      </c>
      <c r="I20" s="27" t="s">
        <v>24</v>
      </c>
      <c r="J20" s="25" t="str">
        <f>IF('Rekapitulácia stavby'!AN16="","",'Rekapitulácia stavby'!AN16)</f>
        <v/>
      </c>
      <c r="L20" s="34"/>
    </row>
    <row r="21" spans="2:12" s="1" customFormat="1" ht="18" customHeight="1">
      <c r="B21" s="34"/>
      <c r="E21" s="25" t="str">
        <f>IF('Rekapitulácia stavby'!E17="","",'Rekapitulácia stavby'!E17)</f>
        <v>Ing.arch.Soňa Havliková</v>
      </c>
      <c r="I21" s="27" t="s">
        <v>26</v>
      </c>
      <c r="J21" s="25" t="str">
        <f>IF('Rekapitulácia stavby'!AN17="","",'Rekapitulácia stavby'!AN17)</f>
        <v/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4"/>
    </row>
    <row r="24" spans="2:12" s="1" customFormat="1" ht="18" customHeight="1">
      <c r="B24" s="34"/>
      <c r="E24" s="25" t="str">
        <f>IF('Rekapitulácia stavby'!E20="","",'Rekapitulácia stavby'!E20)</f>
        <v>Rozing s.r.o.</v>
      </c>
      <c r="I24" s="27" t="s">
        <v>26</v>
      </c>
      <c r="J24" s="25" t="str">
        <f>IF('Rekapitulácia stavby'!AN20="","",'Rekapitulácia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7" t="s">
        <v>34</v>
      </c>
      <c r="L26" s="34"/>
    </row>
    <row r="27" spans="2:12" s="7" customFormat="1" ht="16.5" customHeight="1">
      <c r="B27" s="108"/>
      <c r="E27" s="273" t="s">
        <v>1</v>
      </c>
      <c r="F27" s="273"/>
      <c r="G27" s="273"/>
      <c r="H27" s="273"/>
      <c r="L27" s="10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58"/>
      <c r="J29" s="58"/>
      <c r="K29" s="58"/>
      <c r="L29" s="34"/>
    </row>
    <row r="30" spans="2:12" s="1" customFormat="1" ht="14.45" customHeight="1">
      <c r="B30" s="34"/>
      <c r="D30" s="25" t="s">
        <v>128</v>
      </c>
      <c r="J30" s="33">
        <f>J96</f>
        <v>0</v>
      </c>
      <c r="L30" s="34"/>
    </row>
    <row r="31" spans="2:12" s="1" customFormat="1" ht="14.45" customHeight="1">
      <c r="B31" s="34"/>
      <c r="D31" s="32" t="s">
        <v>105</v>
      </c>
      <c r="J31" s="33">
        <f>J103</f>
        <v>0</v>
      </c>
      <c r="L31" s="34"/>
    </row>
    <row r="32" spans="2:12" s="1" customFormat="1" ht="25.35" customHeight="1">
      <c r="B32" s="34"/>
      <c r="D32" s="109" t="s">
        <v>37</v>
      </c>
      <c r="J32" s="71">
        <f>ROUND(J30 + J31, 2)</f>
        <v>0</v>
      </c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F34" s="37" t="s">
        <v>39</v>
      </c>
      <c r="I34" s="37" t="s">
        <v>38</v>
      </c>
      <c r="J34" s="37" t="s">
        <v>40</v>
      </c>
      <c r="L34" s="34"/>
    </row>
    <row r="35" spans="2:12" s="1" customFormat="1" ht="14.45" customHeight="1">
      <c r="B35" s="34"/>
      <c r="D35" s="60" t="s">
        <v>41</v>
      </c>
      <c r="E35" s="39" t="s">
        <v>42</v>
      </c>
      <c r="F35" s="110">
        <f>ROUND((ROUND((SUM(BE103:BE110) + SUM(BE130:BE136)),  2) + SUM(BE138:BE142)), 2)</f>
        <v>0</v>
      </c>
      <c r="G35" s="111"/>
      <c r="H35" s="111"/>
      <c r="I35" s="112">
        <v>0.23</v>
      </c>
      <c r="J35" s="110">
        <f>ROUND((ROUND(((SUM(BE103:BE110) + SUM(BE130:BE136))*I35),  2) + (SUM(BE138:BE142)*I35)), 2)</f>
        <v>0</v>
      </c>
      <c r="L35" s="34"/>
    </row>
    <row r="36" spans="2:12" s="1" customFormat="1" ht="14.45" customHeight="1">
      <c r="B36" s="34"/>
      <c r="E36" s="39" t="s">
        <v>43</v>
      </c>
      <c r="F36" s="110">
        <f>ROUND((ROUND((SUM(BF103:BF110) + SUM(BF130:BF136)),  2) + SUM(BF138:BF142)), 2)</f>
        <v>0</v>
      </c>
      <c r="G36" s="111"/>
      <c r="H36" s="111"/>
      <c r="I36" s="112">
        <v>0.23</v>
      </c>
      <c r="J36" s="110">
        <f>ROUND((ROUND(((SUM(BF103:BF110) + SUM(BF130:BF136))*I36),  2) + (SUM(BF138:BF142)*I36)), 2)</f>
        <v>0</v>
      </c>
      <c r="L36" s="34"/>
    </row>
    <row r="37" spans="2:12" s="1" customFormat="1" ht="14.45" hidden="1" customHeight="1">
      <c r="B37" s="34"/>
      <c r="E37" s="27" t="s">
        <v>44</v>
      </c>
      <c r="F37" s="113">
        <f>ROUND((ROUND((SUM(BG103:BG110) + SUM(BG130:BG136)),  2) + SUM(BG138:BG142)), 2)</f>
        <v>0</v>
      </c>
      <c r="I37" s="114">
        <v>0.23</v>
      </c>
      <c r="J37" s="113">
        <f>0</f>
        <v>0</v>
      </c>
      <c r="L37" s="34"/>
    </row>
    <row r="38" spans="2:12" s="1" customFormat="1" ht="14.45" hidden="1" customHeight="1">
      <c r="B38" s="34"/>
      <c r="E38" s="27" t="s">
        <v>45</v>
      </c>
      <c r="F38" s="113">
        <f>ROUND((ROUND((SUM(BH103:BH110) + SUM(BH130:BH136)),  2) + SUM(BH138:BH142)), 2)</f>
        <v>0</v>
      </c>
      <c r="I38" s="114">
        <v>0.23</v>
      </c>
      <c r="J38" s="113">
        <f>0</f>
        <v>0</v>
      </c>
      <c r="L38" s="34"/>
    </row>
    <row r="39" spans="2:12" s="1" customFormat="1" ht="14.45" hidden="1" customHeight="1">
      <c r="B39" s="34"/>
      <c r="E39" s="39" t="s">
        <v>46</v>
      </c>
      <c r="F39" s="110">
        <f>ROUND((ROUND((SUM(BI103:BI110) + SUM(BI130:BI136)),  2) + SUM(BI138:BI142)), 2)</f>
        <v>0</v>
      </c>
      <c r="G39" s="111"/>
      <c r="H39" s="111"/>
      <c r="I39" s="112">
        <v>0</v>
      </c>
      <c r="J39" s="110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104"/>
      <c r="D41" s="115" t="s">
        <v>47</v>
      </c>
      <c r="E41" s="62"/>
      <c r="F41" s="62"/>
      <c r="G41" s="116" t="s">
        <v>48</v>
      </c>
      <c r="H41" s="117" t="s">
        <v>49</v>
      </c>
      <c r="I41" s="62"/>
      <c r="J41" s="118">
        <f>SUM(J32:J39)</f>
        <v>0</v>
      </c>
      <c r="K41" s="119"/>
      <c r="L41" s="34"/>
    </row>
    <row r="42" spans="2:12" s="1" customFormat="1" ht="14.45" customHeight="1">
      <c r="B42" s="34"/>
      <c r="L42" s="34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50</v>
      </c>
      <c r="E50" s="47"/>
      <c r="F50" s="47"/>
      <c r="G50" s="46" t="s">
        <v>51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52</v>
      </c>
      <c r="E61" s="36"/>
      <c r="F61" s="120" t="s">
        <v>53</v>
      </c>
      <c r="G61" s="48" t="s">
        <v>52</v>
      </c>
      <c r="H61" s="36"/>
      <c r="I61" s="36"/>
      <c r="J61" s="121" t="s">
        <v>53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54</v>
      </c>
      <c r="E65" s="47"/>
      <c r="F65" s="47"/>
      <c r="G65" s="46" t="s">
        <v>55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52</v>
      </c>
      <c r="E76" s="36"/>
      <c r="F76" s="120" t="s">
        <v>53</v>
      </c>
      <c r="G76" s="48" t="s">
        <v>52</v>
      </c>
      <c r="H76" s="36"/>
      <c r="I76" s="36"/>
      <c r="J76" s="121" t="s">
        <v>53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47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47" s="1" customFormat="1" ht="24.95" customHeight="1">
      <c r="B82" s="34"/>
      <c r="C82" s="21" t="s">
        <v>129</v>
      </c>
      <c r="L82" s="34"/>
    </row>
    <row r="83" spans="2:47" s="1" customFormat="1" ht="6.95" customHeight="1">
      <c r="B83" s="34"/>
      <c r="L83" s="34"/>
    </row>
    <row r="84" spans="2:47" s="1" customFormat="1" ht="12" customHeight="1">
      <c r="B84" s="34"/>
      <c r="C84" s="27" t="s">
        <v>15</v>
      </c>
      <c r="L84" s="34"/>
    </row>
    <row r="85" spans="2:47" s="1" customFormat="1" ht="16.5" customHeight="1">
      <c r="B85" s="34"/>
      <c r="E85" s="281" t="str">
        <f>E7</f>
        <v>Klientské centrum Olejkárska</v>
      </c>
      <c r="F85" s="282"/>
      <c r="G85" s="282"/>
      <c r="H85" s="282"/>
      <c r="L85" s="34"/>
    </row>
    <row r="86" spans="2:47" s="1" customFormat="1" ht="12" customHeight="1">
      <c r="B86" s="34"/>
      <c r="C86" s="27" t="s">
        <v>125</v>
      </c>
      <c r="L86" s="34"/>
    </row>
    <row r="87" spans="2:47" s="1" customFormat="1" ht="16.5" customHeight="1">
      <c r="B87" s="34"/>
      <c r="E87" s="264" t="str">
        <f>E9</f>
        <v>05 - UK</v>
      </c>
      <c r="F87" s="283"/>
      <c r="G87" s="283"/>
      <c r="H87" s="283"/>
      <c r="L87" s="34"/>
    </row>
    <row r="88" spans="2:47" s="1" customFormat="1" ht="6.95" customHeight="1">
      <c r="B88" s="34"/>
      <c r="L88" s="34"/>
    </row>
    <row r="89" spans="2:47" s="1" customFormat="1" ht="12" customHeight="1">
      <c r="B89" s="34"/>
      <c r="C89" s="27" t="s">
        <v>19</v>
      </c>
      <c r="F89" s="25" t="str">
        <f>F12</f>
        <v xml:space="preserve"> </v>
      </c>
      <c r="I89" s="27" t="s">
        <v>21</v>
      </c>
      <c r="J89" s="57" t="str">
        <f>IF(J12="","",J12)</f>
        <v>7. 2. 2025</v>
      </c>
      <c r="L89" s="34"/>
    </row>
    <row r="90" spans="2:47" s="1" customFormat="1" ht="6.95" customHeight="1">
      <c r="B90" s="34"/>
      <c r="L90" s="34"/>
    </row>
    <row r="91" spans="2:47" s="1" customFormat="1" ht="25.7" customHeight="1">
      <c r="B91" s="34"/>
      <c r="C91" s="27" t="s">
        <v>23</v>
      </c>
      <c r="F91" s="25" t="str">
        <f>E15</f>
        <v>DPB a.s.</v>
      </c>
      <c r="I91" s="27" t="s">
        <v>29</v>
      </c>
      <c r="J91" s="30" t="str">
        <f>E21</f>
        <v>Ing.arch.Soňa Havliková</v>
      </c>
      <c r="L91" s="34"/>
    </row>
    <row r="92" spans="2:47" s="1" customFormat="1" ht="15.2" customHeight="1">
      <c r="B92" s="34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Rozing s.r.o.</v>
      </c>
      <c r="L92" s="34"/>
    </row>
    <row r="93" spans="2:47" s="1" customFormat="1" ht="10.35" customHeight="1">
      <c r="B93" s="34"/>
      <c r="L93" s="34"/>
    </row>
    <row r="94" spans="2:47" s="1" customFormat="1" ht="29.25" customHeight="1">
      <c r="B94" s="34"/>
      <c r="C94" s="122" t="s">
        <v>130</v>
      </c>
      <c r="D94" s="104"/>
      <c r="E94" s="104"/>
      <c r="F94" s="104"/>
      <c r="G94" s="104"/>
      <c r="H94" s="104"/>
      <c r="I94" s="104"/>
      <c r="J94" s="123" t="s">
        <v>131</v>
      </c>
      <c r="K94" s="104"/>
      <c r="L94" s="34"/>
    </row>
    <row r="95" spans="2:47" s="1" customFormat="1" ht="10.35" customHeight="1">
      <c r="B95" s="34"/>
      <c r="L95" s="34"/>
    </row>
    <row r="96" spans="2:47" s="1" customFormat="1" ht="22.7" customHeight="1">
      <c r="B96" s="34"/>
      <c r="C96" s="124" t="s">
        <v>132</v>
      </c>
      <c r="J96" s="71">
        <f>J130</f>
        <v>0</v>
      </c>
      <c r="L96" s="34"/>
      <c r="AU96" s="17" t="s">
        <v>133</v>
      </c>
    </row>
    <row r="97" spans="2:65" s="8" customFormat="1" ht="24.95" customHeight="1">
      <c r="B97" s="125"/>
      <c r="D97" s="126" t="s">
        <v>139</v>
      </c>
      <c r="E97" s="127"/>
      <c r="F97" s="127"/>
      <c r="G97" s="127"/>
      <c r="H97" s="127"/>
      <c r="I97" s="127"/>
      <c r="J97" s="128">
        <f>J131</f>
        <v>0</v>
      </c>
      <c r="L97" s="125"/>
    </row>
    <row r="98" spans="2:65" s="9" customFormat="1" ht="19.899999999999999" customHeight="1">
      <c r="B98" s="129"/>
      <c r="D98" s="130" t="s">
        <v>1216</v>
      </c>
      <c r="E98" s="131"/>
      <c r="F98" s="131"/>
      <c r="G98" s="131"/>
      <c r="H98" s="131"/>
      <c r="I98" s="131"/>
      <c r="J98" s="132">
        <f>J132</f>
        <v>0</v>
      </c>
      <c r="L98" s="129"/>
    </row>
    <row r="99" spans="2:65" s="8" customFormat="1" ht="24.95" customHeight="1">
      <c r="B99" s="125"/>
      <c r="D99" s="126" t="s">
        <v>1200</v>
      </c>
      <c r="E99" s="127"/>
      <c r="F99" s="127"/>
      <c r="G99" s="127"/>
      <c r="H99" s="127"/>
      <c r="I99" s="127"/>
      <c r="J99" s="128">
        <f>J134</f>
        <v>0</v>
      </c>
      <c r="L99" s="125"/>
    </row>
    <row r="100" spans="2:65" s="8" customFormat="1" ht="21.75" customHeight="1">
      <c r="B100" s="125"/>
      <c r="D100" s="133" t="s">
        <v>150</v>
      </c>
      <c r="J100" s="134">
        <f>J137</f>
        <v>0</v>
      </c>
      <c r="L100" s="125"/>
    </row>
    <row r="101" spans="2:65" s="1" customFormat="1" ht="21.75" customHeight="1">
      <c r="B101" s="34"/>
      <c r="L101" s="34"/>
    </row>
    <row r="102" spans="2:65" s="1" customFormat="1" ht="6.95" customHeight="1">
      <c r="B102" s="34"/>
      <c r="L102" s="34"/>
    </row>
    <row r="103" spans="2:65" s="1" customFormat="1" ht="29.25" customHeight="1">
      <c r="B103" s="34"/>
      <c r="C103" s="124" t="s">
        <v>151</v>
      </c>
      <c r="J103" s="135">
        <f>ROUND(J104 + J105 + J106 + J107 + J108 + J109,2)</f>
        <v>0</v>
      </c>
      <c r="L103" s="34"/>
      <c r="N103" s="136" t="s">
        <v>41</v>
      </c>
    </row>
    <row r="104" spans="2:65" s="1" customFormat="1" ht="18" customHeight="1">
      <c r="B104" s="34"/>
      <c r="D104" s="279" t="s">
        <v>152</v>
      </c>
      <c r="E104" s="280"/>
      <c r="F104" s="280"/>
      <c r="J104" s="95">
        <v>0</v>
      </c>
      <c r="L104" s="137"/>
      <c r="M104" s="138"/>
      <c r="N104" s="139" t="s">
        <v>43</v>
      </c>
      <c r="O104" s="138"/>
      <c r="P104" s="138"/>
      <c r="Q104" s="138"/>
      <c r="R104" s="138"/>
      <c r="S104" s="138"/>
      <c r="T104" s="138"/>
      <c r="U104" s="138"/>
      <c r="V104" s="138"/>
      <c r="W104" s="138"/>
      <c r="X104" s="138"/>
      <c r="Y104" s="138"/>
      <c r="Z104" s="138"/>
      <c r="AA104" s="138"/>
      <c r="AB104" s="138"/>
      <c r="AC104" s="138"/>
      <c r="AD104" s="138"/>
      <c r="AE104" s="138"/>
      <c r="AF104" s="138"/>
      <c r="AG104" s="138"/>
      <c r="AH104" s="138"/>
      <c r="AI104" s="138"/>
      <c r="AJ104" s="138"/>
      <c r="AK104" s="138"/>
      <c r="AL104" s="138"/>
      <c r="AM104" s="138"/>
      <c r="AN104" s="138"/>
      <c r="AO104" s="138"/>
      <c r="AP104" s="138"/>
      <c r="AQ104" s="138"/>
      <c r="AR104" s="138"/>
      <c r="AS104" s="138"/>
      <c r="AT104" s="138"/>
      <c r="AU104" s="138"/>
      <c r="AV104" s="138"/>
      <c r="AW104" s="138"/>
      <c r="AX104" s="138"/>
      <c r="AY104" s="140" t="s">
        <v>153</v>
      </c>
      <c r="AZ104" s="138"/>
      <c r="BA104" s="138"/>
      <c r="BB104" s="138"/>
      <c r="BC104" s="138"/>
      <c r="BD104" s="138"/>
      <c r="BE104" s="141">
        <f t="shared" ref="BE104:BE109" si="0">IF(N104="základná",J104,0)</f>
        <v>0</v>
      </c>
      <c r="BF104" s="141">
        <f t="shared" ref="BF104:BF109" si="1">IF(N104="znížená",J104,0)</f>
        <v>0</v>
      </c>
      <c r="BG104" s="141">
        <f t="shared" ref="BG104:BG109" si="2">IF(N104="zákl. prenesená",J104,0)</f>
        <v>0</v>
      </c>
      <c r="BH104" s="141">
        <f t="shared" ref="BH104:BH109" si="3">IF(N104="zníž. prenesená",J104,0)</f>
        <v>0</v>
      </c>
      <c r="BI104" s="141">
        <f t="shared" ref="BI104:BI109" si="4">IF(N104="nulová",J104,0)</f>
        <v>0</v>
      </c>
      <c r="BJ104" s="140" t="s">
        <v>113</v>
      </c>
      <c r="BK104" s="138"/>
      <c r="BL104" s="138"/>
      <c r="BM104" s="138"/>
    </row>
    <row r="105" spans="2:65" s="1" customFormat="1" ht="18" customHeight="1">
      <c r="B105" s="34"/>
      <c r="D105" s="279" t="s">
        <v>154</v>
      </c>
      <c r="E105" s="280"/>
      <c r="F105" s="280"/>
      <c r="J105" s="95">
        <v>0</v>
      </c>
      <c r="L105" s="137"/>
      <c r="M105" s="138"/>
      <c r="N105" s="139" t="s">
        <v>43</v>
      </c>
      <c r="O105" s="138"/>
      <c r="P105" s="138"/>
      <c r="Q105" s="138"/>
      <c r="R105" s="138"/>
      <c r="S105" s="138"/>
      <c r="T105" s="138"/>
      <c r="U105" s="138"/>
      <c r="V105" s="138"/>
      <c r="W105" s="138"/>
      <c r="X105" s="138"/>
      <c r="Y105" s="138"/>
      <c r="Z105" s="138"/>
      <c r="AA105" s="138"/>
      <c r="AB105" s="138"/>
      <c r="AC105" s="138"/>
      <c r="AD105" s="138"/>
      <c r="AE105" s="138"/>
      <c r="AF105" s="138"/>
      <c r="AG105" s="138"/>
      <c r="AH105" s="138"/>
      <c r="AI105" s="138"/>
      <c r="AJ105" s="138"/>
      <c r="AK105" s="138"/>
      <c r="AL105" s="138"/>
      <c r="AM105" s="138"/>
      <c r="AN105" s="138"/>
      <c r="AO105" s="138"/>
      <c r="AP105" s="138"/>
      <c r="AQ105" s="138"/>
      <c r="AR105" s="138"/>
      <c r="AS105" s="138"/>
      <c r="AT105" s="138"/>
      <c r="AU105" s="138"/>
      <c r="AV105" s="138"/>
      <c r="AW105" s="138"/>
      <c r="AX105" s="138"/>
      <c r="AY105" s="140" t="s">
        <v>153</v>
      </c>
      <c r="AZ105" s="138"/>
      <c r="BA105" s="138"/>
      <c r="BB105" s="138"/>
      <c r="BC105" s="138"/>
      <c r="BD105" s="138"/>
      <c r="BE105" s="141">
        <f t="shared" si="0"/>
        <v>0</v>
      </c>
      <c r="BF105" s="141">
        <f t="shared" si="1"/>
        <v>0</v>
      </c>
      <c r="BG105" s="141">
        <f t="shared" si="2"/>
        <v>0</v>
      </c>
      <c r="BH105" s="141">
        <f t="shared" si="3"/>
        <v>0</v>
      </c>
      <c r="BI105" s="141">
        <f t="shared" si="4"/>
        <v>0</v>
      </c>
      <c r="BJ105" s="140" t="s">
        <v>113</v>
      </c>
      <c r="BK105" s="138"/>
      <c r="BL105" s="138"/>
      <c r="BM105" s="138"/>
    </row>
    <row r="106" spans="2:65" s="1" customFormat="1" ht="18" customHeight="1">
      <c r="B106" s="34"/>
      <c r="D106" s="279" t="s">
        <v>155</v>
      </c>
      <c r="E106" s="280"/>
      <c r="F106" s="280"/>
      <c r="J106" s="95">
        <v>0</v>
      </c>
      <c r="L106" s="137"/>
      <c r="M106" s="138"/>
      <c r="N106" s="139" t="s">
        <v>43</v>
      </c>
      <c r="O106" s="138"/>
      <c r="P106" s="138"/>
      <c r="Q106" s="138"/>
      <c r="R106" s="138"/>
      <c r="S106" s="138"/>
      <c r="T106" s="138"/>
      <c r="U106" s="138"/>
      <c r="V106" s="138"/>
      <c r="W106" s="138"/>
      <c r="X106" s="138"/>
      <c r="Y106" s="138"/>
      <c r="Z106" s="138"/>
      <c r="AA106" s="138"/>
      <c r="AB106" s="138"/>
      <c r="AC106" s="138"/>
      <c r="AD106" s="138"/>
      <c r="AE106" s="138"/>
      <c r="AF106" s="138"/>
      <c r="AG106" s="138"/>
      <c r="AH106" s="138"/>
      <c r="AI106" s="138"/>
      <c r="AJ106" s="138"/>
      <c r="AK106" s="138"/>
      <c r="AL106" s="138"/>
      <c r="AM106" s="138"/>
      <c r="AN106" s="138"/>
      <c r="AO106" s="138"/>
      <c r="AP106" s="138"/>
      <c r="AQ106" s="138"/>
      <c r="AR106" s="138"/>
      <c r="AS106" s="138"/>
      <c r="AT106" s="138"/>
      <c r="AU106" s="138"/>
      <c r="AV106" s="138"/>
      <c r="AW106" s="138"/>
      <c r="AX106" s="138"/>
      <c r="AY106" s="140" t="s">
        <v>153</v>
      </c>
      <c r="AZ106" s="138"/>
      <c r="BA106" s="138"/>
      <c r="BB106" s="138"/>
      <c r="BC106" s="138"/>
      <c r="BD106" s="138"/>
      <c r="BE106" s="141">
        <f t="shared" si="0"/>
        <v>0</v>
      </c>
      <c r="BF106" s="141">
        <f t="shared" si="1"/>
        <v>0</v>
      </c>
      <c r="BG106" s="141">
        <f t="shared" si="2"/>
        <v>0</v>
      </c>
      <c r="BH106" s="141">
        <f t="shared" si="3"/>
        <v>0</v>
      </c>
      <c r="BI106" s="141">
        <f t="shared" si="4"/>
        <v>0</v>
      </c>
      <c r="BJ106" s="140" t="s">
        <v>113</v>
      </c>
      <c r="BK106" s="138"/>
      <c r="BL106" s="138"/>
      <c r="BM106" s="138"/>
    </row>
    <row r="107" spans="2:65" s="1" customFormat="1" ht="18" customHeight="1">
      <c r="B107" s="34"/>
      <c r="D107" s="279" t="s">
        <v>156</v>
      </c>
      <c r="E107" s="280"/>
      <c r="F107" s="280"/>
      <c r="J107" s="95">
        <v>0</v>
      </c>
      <c r="L107" s="137"/>
      <c r="M107" s="138"/>
      <c r="N107" s="139" t="s">
        <v>43</v>
      </c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40" t="s">
        <v>153</v>
      </c>
      <c r="AZ107" s="138"/>
      <c r="BA107" s="138"/>
      <c r="BB107" s="138"/>
      <c r="BC107" s="138"/>
      <c r="BD107" s="138"/>
      <c r="BE107" s="141">
        <f t="shared" si="0"/>
        <v>0</v>
      </c>
      <c r="BF107" s="141">
        <f t="shared" si="1"/>
        <v>0</v>
      </c>
      <c r="BG107" s="141">
        <f t="shared" si="2"/>
        <v>0</v>
      </c>
      <c r="BH107" s="141">
        <f t="shared" si="3"/>
        <v>0</v>
      </c>
      <c r="BI107" s="141">
        <f t="shared" si="4"/>
        <v>0</v>
      </c>
      <c r="BJ107" s="140" t="s">
        <v>113</v>
      </c>
      <c r="BK107" s="138"/>
      <c r="BL107" s="138"/>
      <c r="BM107" s="138"/>
    </row>
    <row r="108" spans="2:65" s="1" customFormat="1" ht="18" customHeight="1">
      <c r="B108" s="34"/>
      <c r="D108" s="279" t="s">
        <v>157</v>
      </c>
      <c r="E108" s="280"/>
      <c r="F108" s="280"/>
      <c r="J108" s="95">
        <v>0</v>
      </c>
      <c r="L108" s="137"/>
      <c r="M108" s="138"/>
      <c r="N108" s="139" t="s">
        <v>43</v>
      </c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153</v>
      </c>
      <c r="AZ108" s="138"/>
      <c r="BA108" s="138"/>
      <c r="BB108" s="138"/>
      <c r="BC108" s="138"/>
      <c r="BD108" s="138"/>
      <c r="BE108" s="141">
        <f t="shared" si="0"/>
        <v>0</v>
      </c>
      <c r="BF108" s="141">
        <f t="shared" si="1"/>
        <v>0</v>
      </c>
      <c r="BG108" s="141">
        <f t="shared" si="2"/>
        <v>0</v>
      </c>
      <c r="BH108" s="141">
        <f t="shared" si="3"/>
        <v>0</v>
      </c>
      <c r="BI108" s="141">
        <f t="shared" si="4"/>
        <v>0</v>
      </c>
      <c r="BJ108" s="140" t="s">
        <v>113</v>
      </c>
      <c r="BK108" s="138"/>
      <c r="BL108" s="138"/>
      <c r="BM108" s="138"/>
    </row>
    <row r="109" spans="2:65" s="1" customFormat="1" ht="18" customHeight="1">
      <c r="B109" s="34"/>
      <c r="D109" s="94" t="s">
        <v>158</v>
      </c>
      <c r="J109" s="95">
        <f>ROUND(J30*T109,2)</f>
        <v>0</v>
      </c>
      <c r="L109" s="137"/>
      <c r="M109" s="138"/>
      <c r="N109" s="139" t="s">
        <v>43</v>
      </c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159</v>
      </c>
      <c r="AZ109" s="138"/>
      <c r="BA109" s="138"/>
      <c r="BB109" s="138"/>
      <c r="BC109" s="138"/>
      <c r="BD109" s="138"/>
      <c r="BE109" s="141">
        <f t="shared" si="0"/>
        <v>0</v>
      </c>
      <c r="BF109" s="141">
        <f t="shared" si="1"/>
        <v>0</v>
      </c>
      <c r="BG109" s="141">
        <f t="shared" si="2"/>
        <v>0</v>
      </c>
      <c r="BH109" s="141">
        <f t="shared" si="3"/>
        <v>0</v>
      </c>
      <c r="BI109" s="141">
        <f t="shared" si="4"/>
        <v>0</v>
      </c>
      <c r="BJ109" s="140" t="s">
        <v>113</v>
      </c>
      <c r="BK109" s="138"/>
      <c r="BL109" s="138"/>
      <c r="BM109" s="138"/>
    </row>
    <row r="110" spans="2:65" s="1" customFormat="1">
      <c r="B110" s="34"/>
      <c r="L110" s="34"/>
    </row>
    <row r="111" spans="2:65" s="1" customFormat="1" ht="29.25" customHeight="1">
      <c r="B111" s="34"/>
      <c r="C111" s="103" t="s">
        <v>110</v>
      </c>
      <c r="D111" s="104"/>
      <c r="E111" s="104"/>
      <c r="F111" s="104"/>
      <c r="G111" s="104"/>
      <c r="H111" s="104"/>
      <c r="I111" s="104"/>
      <c r="J111" s="105">
        <f>ROUND(J96+J103,2)</f>
        <v>0</v>
      </c>
      <c r="K111" s="104"/>
      <c r="L111" s="34"/>
    </row>
    <row r="112" spans="2:65" s="1" customFormat="1" ht="6.95" customHeight="1"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34"/>
    </row>
    <row r="116" spans="2:12" s="1" customFormat="1" ht="6.95" customHeight="1">
      <c r="B116" s="51"/>
      <c r="C116" s="52"/>
      <c r="D116" s="52"/>
      <c r="E116" s="52"/>
      <c r="F116" s="52"/>
      <c r="G116" s="52"/>
      <c r="H116" s="52"/>
      <c r="I116" s="52"/>
      <c r="J116" s="52"/>
      <c r="K116" s="52"/>
      <c r="L116" s="34"/>
    </row>
    <row r="117" spans="2:12" s="1" customFormat="1" ht="24.95" customHeight="1">
      <c r="B117" s="34"/>
      <c r="C117" s="21" t="s">
        <v>160</v>
      </c>
      <c r="L117" s="34"/>
    </row>
    <row r="118" spans="2:12" s="1" customFormat="1" ht="6.95" customHeight="1">
      <c r="B118" s="34"/>
      <c r="L118" s="34"/>
    </row>
    <row r="119" spans="2:12" s="1" customFormat="1" ht="12" customHeight="1">
      <c r="B119" s="34"/>
      <c r="C119" s="27" t="s">
        <v>15</v>
      </c>
      <c r="L119" s="34"/>
    </row>
    <row r="120" spans="2:12" s="1" customFormat="1" ht="16.5" customHeight="1">
      <c r="B120" s="34"/>
      <c r="E120" s="281" t="str">
        <f>E7</f>
        <v>Klientské centrum Olejkárska</v>
      </c>
      <c r="F120" s="282"/>
      <c r="G120" s="282"/>
      <c r="H120" s="282"/>
      <c r="L120" s="34"/>
    </row>
    <row r="121" spans="2:12" s="1" customFormat="1" ht="12" customHeight="1">
      <c r="B121" s="34"/>
      <c r="C121" s="27" t="s">
        <v>125</v>
      </c>
      <c r="L121" s="34"/>
    </row>
    <row r="122" spans="2:12" s="1" customFormat="1" ht="16.5" customHeight="1">
      <c r="B122" s="34"/>
      <c r="E122" s="264" t="str">
        <f>E9</f>
        <v>05 - UK</v>
      </c>
      <c r="F122" s="283"/>
      <c r="G122" s="283"/>
      <c r="H122" s="283"/>
      <c r="L122" s="34"/>
    </row>
    <row r="123" spans="2:12" s="1" customFormat="1" ht="6.95" customHeight="1">
      <c r="B123" s="34"/>
      <c r="L123" s="34"/>
    </row>
    <row r="124" spans="2:12" s="1" customFormat="1" ht="12" customHeight="1">
      <c r="B124" s="34"/>
      <c r="C124" s="27" t="s">
        <v>19</v>
      </c>
      <c r="F124" s="25" t="str">
        <f>F12</f>
        <v xml:space="preserve"> </v>
      </c>
      <c r="I124" s="27" t="s">
        <v>21</v>
      </c>
      <c r="J124" s="57" t="str">
        <f>IF(J12="","",J12)</f>
        <v>7. 2. 2025</v>
      </c>
      <c r="L124" s="34"/>
    </row>
    <row r="125" spans="2:12" s="1" customFormat="1" ht="6.95" customHeight="1">
      <c r="B125" s="34"/>
      <c r="L125" s="34"/>
    </row>
    <row r="126" spans="2:12" s="1" customFormat="1" ht="25.7" customHeight="1">
      <c r="B126" s="34"/>
      <c r="C126" s="27" t="s">
        <v>23</v>
      </c>
      <c r="F126" s="25" t="str">
        <f>E15</f>
        <v>DPB a.s.</v>
      </c>
      <c r="I126" s="27" t="s">
        <v>29</v>
      </c>
      <c r="J126" s="30" t="str">
        <f>E21</f>
        <v>Ing.arch.Soňa Havliková</v>
      </c>
      <c r="L126" s="34"/>
    </row>
    <row r="127" spans="2:12" s="1" customFormat="1" ht="15.2" customHeight="1">
      <c r="B127" s="34"/>
      <c r="C127" s="27" t="s">
        <v>27</v>
      </c>
      <c r="F127" s="25" t="str">
        <f>IF(E18="","",E18)</f>
        <v>Vyplň údaj</v>
      </c>
      <c r="I127" s="27" t="s">
        <v>32</v>
      </c>
      <c r="J127" s="30" t="str">
        <f>E24</f>
        <v>Rozing s.r.o.</v>
      </c>
      <c r="L127" s="34"/>
    </row>
    <row r="128" spans="2:12" s="1" customFormat="1" ht="10.35" customHeight="1">
      <c r="B128" s="34"/>
      <c r="L128" s="34"/>
    </row>
    <row r="129" spans="2:65" s="10" customFormat="1" ht="29.25" customHeight="1">
      <c r="B129" s="142"/>
      <c r="C129" s="143" t="s">
        <v>161</v>
      </c>
      <c r="D129" s="144" t="s">
        <v>62</v>
      </c>
      <c r="E129" s="144" t="s">
        <v>58</v>
      </c>
      <c r="F129" s="144" t="s">
        <v>59</v>
      </c>
      <c r="G129" s="144" t="s">
        <v>162</v>
      </c>
      <c r="H129" s="144" t="s">
        <v>163</v>
      </c>
      <c r="I129" s="144" t="s">
        <v>164</v>
      </c>
      <c r="J129" s="145" t="s">
        <v>131</v>
      </c>
      <c r="K129" s="146" t="s">
        <v>165</v>
      </c>
      <c r="L129" s="142"/>
      <c r="M129" s="64" t="s">
        <v>1</v>
      </c>
      <c r="N129" s="65" t="s">
        <v>41</v>
      </c>
      <c r="O129" s="65" t="s">
        <v>166</v>
      </c>
      <c r="P129" s="65" t="s">
        <v>167</v>
      </c>
      <c r="Q129" s="65" t="s">
        <v>168</v>
      </c>
      <c r="R129" s="65" t="s">
        <v>169</v>
      </c>
      <c r="S129" s="65" t="s">
        <v>170</v>
      </c>
      <c r="T129" s="66" t="s">
        <v>171</v>
      </c>
    </row>
    <row r="130" spans="2:65" s="1" customFormat="1" ht="22.7" customHeight="1">
      <c r="B130" s="34"/>
      <c r="C130" s="69" t="s">
        <v>128</v>
      </c>
      <c r="J130" s="147">
        <f>BK130</f>
        <v>0</v>
      </c>
      <c r="L130" s="34"/>
      <c r="M130" s="67"/>
      <c r="N130" s="58"/>
      <c r="O130" s="58"/>
      <c r="P130" s="148">
        <f>P131+P134+P137</f>
        <v>0</v>
      </c>
      <c r="Q130" s="58"/>
      <c r="R130" s="148">
        <f>R131+R134+R137</f>
        <v>0</v>
      </c>
      <c r="S130" s="58"/>
      <c r="T130" s="149">
        <f>T131+T134+T137</f>
        <v>0</v>
      </c>
      <c r="AT130" s="17" t="s">
        <v>76</v>
      </c>
      <c r="AU130" s="17" t="s">
        <v>133</v>
      </c>
      <c r="BK130" s="150">
        <f>BK131+BK134+BK137</f>
        <v>0</v>
      </c>
    </row>
    <row r="131" spans="2:65" s="11" customFormat="1" ht="25.9" customHeight="1">
      <c r="B131" s="151"/>
      <c r="D131" s="152" t="s">
        <v>76</v>
      </c>
      <c r="E131" s="153" t="s">
        <v>541</v>
      </c>
      <c r="F131" s="153" t="s">
        <v>542</v>
      </c>
      <c r="I131" s="154"/>
      <c r="J131" s="134">
        <f>BK131</f>
        <v>0</v>
      </c>
      <c r="L131" s="151"/>
      <c r="M131" s="155"/>
      <c r="P131" s="156">
        <f>P132</f>
        <v>0</v>
      </c>
      <c r="R131" s="156">
        <f>R132</f>
        <v>0</v>
      </c>
      <c r="T131" s="157">
        <f>T132</f>
        <v>0</v>
      </c>
      <c r="AR131" s="152" t="s">
        <v>113</v>
      </c>
      <c r="AT131" s="158" t="s">
        <v>76</v>
      </c>
      <c r="AU131" s="158" t="s">
        <v>77</v>
      </c>
      <c r="AY131" s="152" t="s">
        <v>174</v>
      </c>
      <c r="BK131" s="159">
        <f>BK132</f>
        <v>0</v>
      </c>
    </row>
    <row r="132" spans="2:65" s="11" customFormat="1" ht="22.7" customHeight="1">
      <c r="B132" s="151"/>
      <c r="D132" s="152" t="s">
        <v>76</v>
      </c>
      <c r="E132" s="160" t="s">
        <v>1217</v>
      </c>
      <c r="F132" s="160" t="s">
        <v>1218</v>
      </c>
      <c r="I132" s="154"/>
      <c r="J132" s="161">
        <f>BK132</f>
        <v>0</v>
      </c>
      <c r="L132" s="151"/>
      <c r="M132" s="155"/>
      <c r="P132" s="156">
        <f>P133</f>
        <v>0</v>
      </c>
      <c r="R132" s="156">
        <f>R133</f>
        <v>0</v>
      </c>
      <c r="T132" s="157">
        <f>T133</f>
        <v>0</v>
      </c>
      <c r="AR132" s="152" t="s">
        <v>113</v>
      </c>
      <c r="AT132" s="158" t="s">
        <v>76</v>
      </c>
      <c r="AU132" s="158" t="s">
        <v>85</v>
      </c>
      <c r="AY132" s="152" t="s">
        <v>174</v>
      </c>
      <c r="BK132" s="159">
        <f>BK133</f>
        <v>0</v>
      </c>
    </row>
    <row r="133" spans="2:65" s="1" customFormat="1" ht="33" customHeight="1">
      <c r="B133" s="34"/>
      <c r="C133" s="162" t="s">
        <v>85</v>
      </c>
      <c r="D133" s="162" t="s">
        <v>177</v>
      </c>
      <c r="E133" s="163" t="s">
        <v>1219</v>
      </c>
      <c r="F133" s="164" t="s">
        <v>1220</v>
      </c>
      <c r="G133" s="165" t="s">
        <v>1221</v>
      </c>
      <c r="H133" s="166">
        <v>1</v>
      </c>
      <c r="I133" s="167"/>
      <c r="J133" s="168">
        <f>ROUND(I133*H133,2)</f>
        <v>0</v>
      </c>
      <c r="K133" s="169"/>
      <c r="L133" s="34"/>
      <c r="M133" s="170" t="s">
        <v>1</v>
      </c>
      <c r="N133" s="136" t="s">
        <v>43</v>
      </c>
      <c r="P133" s="171">
        <f>O133*H133</f>
        <v>0</v>
      </c>
      <c r="Q133" s="171">
        <v>0</v>
      </c>
      <c r="R133" s="171">
        <f>Q133*H133</f>
        <v>0</v>
      </c>
      <c r="S133" s="171">
        <v>0</v>
      </c>
      <c r="T133" s="172">
        <f>S133*H133</f>
        <v>0</v>
      </c>
      <c r="AR133" s="173" t="s">
        <v>373</v>
      </c>
      <c r="AT133" s="173" t="s">
        <v>177</v>
      </c>
      <c r="AU133" s="173" t="s">
        <v>113</v>
      </c>
      <c r="AY133" s="17" t="s">
        <v>174</v>
      </c>
      <c r="BE133" s="99">
        <f>IF(N133="základná",J133,0)</f>
        <v>0</v>
      </c>
      <c r="BF133" s="99">
        <f>IF(N133="znížená",J133,0)</f>
        <v>0</v>
      </c>
      <c r="BG133" s="99">
        <f>IF(N133="zákl. prenesená",J133,0)</f>
        <v>0</v>
      </c>
      <c r="BH133" s="99">
        <f>IF(N133="zníž. prenesená",J133,0)</f>
        <v>0</v>
      </c>
      <c r="BI133" s="99">
        <f>IF(N133="nulová",J133,0)</f>
        <v>0</v>
      </c>
      <c r="BJ133" s="17" t="s">
        <v>113</v>
      </c>
      <c r="BK133" s="99">
        <f>ROUND(I133*H133,2)</f>
        <v>0</v>
      </c>
      <c r="BL133" s="17" t="s">
        <v>373</v>
      </c>
      <c r="BM133" s="173" t="s">
        <v>1222</v>
      </c>
    </row>
    <row r="134" spans="2:65" s="11" customFormat="1" ht="25.9" customHeight="1">
      <c r="B134" s="151"/>
      <c r="D134" s="152" t="s">
        <v>76</v>
      </c>
      <c r="E134" s="153" t="s">
        <v>1207</v>
      </c>
      <c r="F134" s="153" t="s">
        <v>1208</v>
      </c>
      <c r="I134" s="154"/>
      <c r="J134" s="134">
        <f>BK134</f>
        <v>0</v>
      </c>
      <c r="L134" s="151"/>
      <c r="M134" s="155"/>
      <c r="P134" s="156">
        <f>SUM(P135:P136)</f>
        <v>0</v>
      </c>
      <c r="R134" s="156">
        <f>SUM(R135:R136)</f>
        <v>0</v>
      </c>
      <c r="T134" s="157">
        <f>SUM(T135:T136)</f>
        <v>0</v>
      </c>
      <c r="AR134" s="152" t="s">
        <v>85</v>
      </c>
      <c r="AT134" s="158" t="s">
        <v>76</v>
      </c>
      <c r="AU134" s="158" t="s">
        <v>77</v>
      </c>
      <c r="AY134" s="152" t="s">
        <v>174</v>
      </c>
      <c r="BK134" s="159">
        <f>SUM(BK135:BK136)</f>
        <v>0</v>
      </c>
    </row>
    <row r="135" spans="2:65" s="1" customFormat="1" ht="37.700000000000003" customHeight="1">
      <c r="B135" s="34"/>
      <c r="C135" s="162" t="s">
        <v>113</v>
      </c>
      <c r="D135" s="162" t="s">
        <v>177</v>
      </c>
      <c r="E135" s="163" t="s">
        <v>1223</v>
      </c>
      <c r="F135" s="164" t="s">
        <v>1224</v>
      </c>
      <c r="G135" s="165" t="s">
        <v>1</v>
      </c>
      <c r="H135" s="166">
        <v>0</v>
      </c>
      <c r="I135" s="167"/>
      <c r="J135" s="168">
        <f>ROUND(I135*H135,2)</f>
        <v>0</v>
      </c>
      <c r="K135" s="169"/>
      <c r="L135" s="34"/>
      <c r="M135" s="170" t="s">
        <v>1</v>
      </c>
      <c r="N135" s="136" t="s">
        <v>43</v>
      </c>
      <c r="P135" s="171">
        <f>O135*H135</f>
        <v>0</v>
      </c>
      <c r="Q135" s="171">
        <v>0</v>
      </c>
      <c r="R135" s="171">
        <f>Q135*H135</f>
        <v>0</v>
      </c>
      <c r="S135" s="171">
        <v>0</v>
      </c>
      <c r="T135" s="172">
        <f>S135*H135</f>
        <v>0</v>
      </c>
      <c r="AR135" s="173" t="s">
        <v>1211</v>
      </c>
      <c r="AT135" s="173" t="s">
        <v>177</v>
      </c>
      <c r="AU135" s="173" t="s">
        <v>85</v>
      </c>
      <c r="AY135" s="17" t="s">
        <v>174</v>
      </c>
      <c r="BE135" s="99">
        <f>IF(N135="základná",J135,0)</f>
        <v>0</v>
      </c>
      <c r="BF135" s="99">
        <f>IF(N135="znížená",J135,0)</f>
        <v>0</v>
      </c>
      <c r="BG135" s="99">
        <f>IF(N135="zákl. prenesená",J135,0)</f>
        <v>0</v>
      </c>
      <c r="BH135" s="99">
        <f>IF(N135="zníž. prenesená",J135,0)</f>
        <v>0</v>
      </c>
      <c r="BI135" s="99">
        <f>IF(N135="nulová",J135,0)</f>
        <v>0</v>
      </c>
      <c r="BJ135" s="17" t="s">
        <v>113</v>
      </c>
      <c r="BK135" s="99">
        <f>ROUND(I135*H135,2)</f>
        <v>0</v>
      </c>
      <c r="BL135" s="17" t="s">
        <v>1211</v>
      </c>
      <c r="BM135" s="173" t="s">
        <v>1225</v>
      </c>
    </row>
    <row r="136" spans="2:65" s="1" customFormat="1" ht="29.25">
      <c r="B136" s="34"/>
      <c r="D136" s="175" t="s">
        <v>1213</v>
      </c>
      <c r="F136" s="225" t="s">
        <v>1214</v>
      </c>
      <c r="I136" s="138"/>
      <c r="L136" s="34"/>
      <c r="M136" s="213"/>
      <c r="T136" s="61"/>
      <c r="AT136" s="17" t="s">
        <v>1213</v>
      </c>
      <c r="AU136" s="17" t="s">
        <v>85</v>
      </c>
    </row>
    <row r="137" spans="2:65" s="1" customFormat="1" ht="49.9" customHeight="1">
      <c r="B137" s="34"/>
      <c r="E137" s="153" t="s">
        <v>929</v>
      </c>
      <c r="F137" s="153" t="s">
        <v>930</v>
      </c>
      <c r="J137" s="134">
        <f t="shared" ref="J137:J142" si="5">BK137</f>
        <v>0</v>
      </c>
      <c r="L137" s="34"/>
      <c r="M137" s="213"/>
      <c r="T137" s="61"/>
      <c r="AT137" s="17" t="s">
        <v>76</v>
      </c>
      <c r="AU137" s="17" t="s">
        <v>77</v>
      </c>
      <c r="AY137" s="17" t="s">
        <v>931</v>
      </c>
      <c r="BK137" s="99">
        <f>SUM(BK138:BK142)</f>
        <v>0</v>
      </c>
    </row>
    <row r="138" spans="2:65" s="1" customFormat="1" ht="16.350000000000001" customHeight="1">
      <c r="B138" s="34"/>
      <c r="C138" s="214" t="s">
        <v>1</v>
      </c>
      <c r="D138" s="214" t="s">
        <v>177</v>
      </c>
      <c r="E138" s="215" t="s">
        <v>1</v>
      </c>
      <c r="F138" s="216" t="s">
        <v>1</v>
      </c>
      <c r="G138" s="217" t="s">
        <v>1</v>
      </c>
      <c r="H138" s="218"/>
      <c r="I138" s="219"/>
      <c r="J138" s="220">
        <f t="shared" si="5"/>
        <v>0</v>
      </c>
      <c r="K138" s="169"/>
      <c r="L138" s="34"/>
      <c r="M138" s="221" t="s">
        <v>1</v>
      </c>
      <c r="N138" s="222" t="s">
        <v>43</v>
      </c>
      <c r="T138" s="61"/>
      <c r="AT138" s="17" t="s">
        <v>931</v>
      </c>
      <c r="AU138" s="17" t="s">
        <v>85</v>
      </c>
      <c r="AY138" s="17" t="s">
        <v>931</v>
      </c>
      <c r="BE138" s="99">
        <f>IF(N138="základná",J138,0)</f>
        <v>0</v>
      </c>
      <c r="BF138" s="99">
        <f>IF(N138="znížená",J138,0)</f>
        <v>0</v>
      </c>
      <c r="BG138" s="99">
        <f>IF(N138="zákl. prenesená",J138,0)</f>
        <v>0</v>
      </c>
      <c r="BH138" s="99">
        <f>IF(N138="zníž. prenesená",J138,0)</f>
        <v>0</v>
      </c>
      <c r="BI138" s="99">
        <f>IF(N138="nulová",J138,0)</f>
        <v>0</v>
      </c>
      <c r="BJ138" s="17" t="s">
        <v>113</v>
      </c>
      <c r="BK138" s="99">
        <f>I138*H138</f>
        <v>0</v>
      </c>
    </row>
    <row r="139" spans="2:65" s="1" customFormat="1" ht="16.350000000000001" customHeight="1">
      <c r="B139" s="34"/>
      <c r="C139" s="214" t="s">
        <v>1</v>
      </c>
      <c r="D139" s="214" t="s">
        <v>177</v>
      </c>
      <c r="E139" s="215" t="s">
        <v>1</v>
      </c>
      <c r="F139" s="216" t="s">
        <v>1</v>
      </c>
      <c r="G139" s="217" t="s">
        <v>1</v>
      </c>
      <c r="H139" s="218"/>
      <c r="I139" s="219"/>
      <c r="J139" s="220">
        <f t="shared" si="5"/>
        <v>0</v>
      </c>
      <c r="K139" s="169"/>
      <c r="L139" s="34"/>
      <c r="M139" s="221" t="s">
        <v>1</v>
      </c>
      <c r="N139" s="222" t="s">
        <v>43</v>
      </c>
      <c r="T139" s="61"/>
      <c r="AT139" s="17" t="s">
        <v>931</v>
      </c>
      <c r="AU139" s="17" t="s">
        <v>85</v>
      </c>
      <c r="AY139" s="17" t="s">
        <v>931</v>
      </c>
      <c r="BE139" s="99">
        <f>IF(N139="základná",J139,0)</f>
        <v>0</v>
      </c>
      <c r="BF139" s="99">
        <f>IF(N139="znížená",J139,0)</f>
        <v>0</v>
      </c>
      <c r="BG139" s="99">
        <f>IF(N139="zákl. prenesená",J139,0)</f>
        <v>0</v>
      </c>
      <c r="BH139" s="99">
        <f>IF(N139="zníž. prenesená",J139,0)</f>
        <v>0</v>
      </c>
      <c r="BI139" s="99">
        <f>IF(N139="nulová",J139,0)</f>
        <v>0</v>
      </c>
      <c r="BJ139" s="17" t="s">
        <v>113</v>
      </c>
      <c r="BK139" s="99">
        <f>I139*H139</f>
        <v>0</v>
      </c>
    </row>
    <row r="140" spans="2:65" s="1" customFormat="1" ht="16.350000000000001" customHeight="1">
      <c r="B140" s="34"/>
      <c r="C140" s="214" t="s">
        <v>1</v>
      </c>
      <c r="D140" s="214" t="s">
        <v>177</v>
      </c>
      <c r="E140" s="215" t="s">
        <v>1</v>
      </c>
      <c r="F140" s="216" t="s">
        <v>1</v>
      </c>
      <c r="G140" s="217" t="s">
        <v>1</v>
      </c>
      <c r="H140" s="218"/>
      <c r="I140" s="219"/>
      <c r="J140" s="220">
        <f t="shared" si="5"/>
        <v>0</v>
      </c>
      <c r="K140" s="169"/>
      <c r="L140" s="34"/>
      <c r="M140" s="221" t="s">
        <v>1</v>
      </c>
      <c r="N140" s="222" t="s">
        <v>43</v>
      </c>
      <c r="T140" s="61"/>
      <c r="AT140" s="17" t="s">
        <v>931</v>
      </c>
      <c r="AU140" s="17" t="s">
        <v>85</v>
      </c>
      <c r="AY140" s="17" t="s">
        <v>931</v>
      </c>
      <c r="BE140" s="99">
        <f>IF(N140="základná",J140,0)</f>
        <v>0</v>
      </c>
      <c r="BF140" s="99">
        <f>IF(N140="znížená",J140,0)</f>
        <v>0</v>
      </c>
      <c r="BG140" s="99">
        <f>IF(N140="zákl. prenesená",J140,0)</f>
        <v>0</v>
      </c>
      <c r="BH140" s="99">
        <f>IF(N140="zníž. prenesená",J140,0)</f>
        <v>0</v>
      </c>
      <c r="BI140" s="99">
        <f>IF(N140="nulová",J140,0)</f>
        <v>0</v>
      </c>
      <c r="BJ140" s="17" t="s">
        <v>113</v>
      </c>
      <c r="BK140" s="99">
        <f>I140*H140</f>
        <v>0</v>
      </c>
    </row>
    <row r="141" spans="2:65" s="1" customFormat="1" ht="16.350000000000001" customHeight="1">
      <c r="B141" s="34"/>
      <c r="C141" s="214" t="s">
        <v>1</v>
      </c>
      <c r="D141" s="214" t="s">
        <v>177</v>
      </c>
      <c r="E141" s="215" t="s">
        <v>1</v>
      </c>
      <c r="F141" s="216" t="s">
        <v>1</v>
      </c>
      <c r="G141" s="217" t="s">
        <v>1</v>
      </c>
      <c r="H141" s="218"/>
      <c r="I141" s="219"/>
      <c r="J141" s="220">
        <f t="shared" si="5"/>
        <v>0</v>
      </c>
      <c r="K141" s="169"/>
      <c r="L141" s="34"/>
      <c r="M141" s="221" t="s">
        <v>1</v>
      </c>
      <c r="N141" s="222" t="s">
        <v>43</v>
      </c>
      <c r="T141" s="61"/>
      <c r="AT141" s="17" t="s">
        <v>931</v>
      </c>
      <c r="AU141" s="17" t="s">
        <v>85</v>
      </c>
      <c r="AY141" s="17" t="s">
        <v>931</v>
      </c>
      <c r="BE141" s="99">
        <f>IF(N141="základná",J141,0)</f>
        <v>0</v>
      </c>
      <c r="BF141" s="99">
        <f>IF(N141="znížená",J141,0)</f>
        <v>0</v>
      </c>
      <c r="BG141" s="99">
        <f>IF(N141="zákl. prenesená",J141,0)</f>
        <v>0</v>
      </c>
      <c r="BH141" s="99">
        <f>IF(N141="zníž. prenesená",J141,0)</f>
        <v>0</v>
      </c>
      <c r="BI141" s="99">
        <f>IF(N141="nulová",J141,0)</f>
        <v>0</v>
      </c>
      <c r="BJ141" s="17" t="s">
        <v>113</v>
      </c>
      <c r="BK141" s="99">
        <f>I141*H141</f>
        <v>0</v>
      </c>
    </row>
    <row r="142" spans="2:65" s="1" customFormat="1" ht="16.350000000000001" customHeight="1">
      <c r="B142" s="34"/>
      <c r="C142" s="214" t="s">
        <v>1</v>
      </c>
      <c r="D142" s="214" t="s">
        <v>177</v>
      </c>
      <c r="E142" s="215" t="s">
        <v>1</v>
      </c>
      <c r="F142" s="216" t="s">
        <v>1</v>
      </c>
      <c r="G142" s="217" t="s">
        <v>1</v>
      </c>
      <c r="H142" s="218"/>
      <c r="I142" s="219"/>
      <c r="J142" s="220">
        <f t="shared" si="5"/>
        <v>0</v>
      </c>
      <c r="K142" s="169"/>
      <c r="L142" s="34"/>
      <c r="M142" s="221" t="s">
        <v>1</v>
      </c>
      <c r="N142" s="222" t="s">
        <v>43</v>
      </c>
      <c r="O142" s="223"/>
      <c r="P142" s="223"/>
      <c r="Q142" s="223"/>
      <c r="R142" s="223"/>
      <c r="S142" s="223"/>
      <c r="T142" s="224"/>
      <c r="AT142" s="17" t="s">
        <v>931</v>
      </c>
      <c r="AU142" s="17" t="s">
        <v>85</v>
      </c>
      <c r="AY142" s="17" t="s">
        <v>931</v>
      </c>
      <c r="BE142" s="99">
        <f>IF(N142="základná",J142,0)</f>
        <v>0</v>
      </c>
      <c r="BF142" s="99">
        <f>IF(N142="znížená",J142,0)</f>
        <v>0</v>
      </c>
      <c r="BG142" s="99">
        <f>IF(N142="zákl. prenesená",J142,0)</f>
        <v>0</v>
      </c>
      <c r="BH142" s="99">
        <f>IF(N142="zníž. prenesená",J142,0)</f>
        <v>0</v>
      </c>
      <c r="BI142" s="99">
        <f>IF(N142="nulová",J142,0)</f>
        <v>0</v>
      </c>
      <c r="BJ142" s="17" t="s">
        <v>113</v>
      </c>
      <c r="BK142" s="99">
        <f>I142*H142</f>
        <v>0</v>
      </c>
    </row>
    <row r="143" spans="2:65" s="1" customFormat="1" ht="6.95" customHeight="1"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34"/>
    </row>
  </sheetData>
  <sheetProtection algorithmName="SHA-512" hashValue="aU+Q3cq8CtHXa/NYzY2fcEjsVKrELFRH4IVxRaAFroQZYc57HxJ5svrT7VIicY0ZIxSjB0bzg6mV60wO4UFqkw==" saltValue="hzqUGXmvIGVdjEvedX4eGTWBmoZLg7GK+e0o8I6/wf1bgTPrPTKE4tpj+yjke/bbhKZgjMIcj8b83DSyBfRZ2g==" spinCount="100000" sheet="1" objects="1" scenarios="1" formatColumns="0" formatRows="0" autoFilter="0"/>
  <autoFilter ref="C129:K142" xr:uid="{00000000-0009-0000-0000-000005000000}"/>
  <mergeCells count="14">
    <mergeCell ref="D108:F108"/>
    <mergeCell ref="E120:H120"/>
    <mergeCell ref="E122:H122"/>
    <mergeCell ref="L2:V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38:D143" xr:uid="{00000000-0002-0000-0500-000000000000}">
      <formula1>"K, M"</formula1>
    </dataValidation>
    <dataValidation type="list" allowBlank="1" showInputMessage="1" showErrorMessage="1" error="Povolené sú hodnoty základná, znížená, nulová." sqref="N138:N143" xr:uid="{00000000-0002-0000-05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8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77</v>
      </c>
    </row>
    <row r="4" spans="2:46" ht="24.95" customHeight="1">
      <c r="B4" s="20"/>
      <c r="D4" s="21" t="s">
        <v>116</v>
      </c>
      <c r="L4" s="20"/>
      <c r="M4" s="107" t="s">
        <v>9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15</v>
      </c>
      <c r="L6" s="20"/>
    </row>
    <row r="7" spans="2:46" ht="16.5" customHeight="1">
      <c r="B7" s="20"/>
      <c r="E7" s="281" t="str">
        <f>'Rekapitulácia stavby'!K6</f>
        <v>Klientské centrum Olejkárska</v>
      </c>
      <c r="F7" s="282"/>
      <c r="G7" s="282"/>
      <c r="H7" s="282"/>
      <c r="L7" s="20"/>
    </row>
    <row r="8" spans="2:46" s="1" customFormat="1" ht="12" customHeight="1">
      <c r="B8" s="34"/>
      <c r="D8" s="27" t="s">
        <v>125</v>
      </c>
      <c r="L8" s="34"/>
    </row>
    <row r="9" spans="2:46" s="1" customFormat="1" ht="16.5" customHeight="1">
      <c r="B9" s="34"/>
      <c r="E9" s="264" t="s">
        <v>1226</v>
      </c>
      <c r="F9" s="283"/>
      <c r="G9" s="283"/>
      <c r="H9" s="283"/>
      <c r="L9" s="34"/>
    </row>
    <row r="10" spans="2:46" s="1" customFormat="1">
      <c r="B10" s="34"/>
      <c r="L10" s="34"/>
    </row>
    <row r="11" spans="2:46" s="1" customFormat="1" ht="12" customHeight="1">
      <c r="B11" s="34"/>
      <c r="D11" s="27" t="s">
        <v>17</v>
      </c>
      <c r="F11" s="25" t="s">
        <v>1</v>
      </c>
      <c r="I11" s="27" t="s">
        <v>18</v>
      </c>
      <c r="J11" s="25" t="s">
        <v>1</v>
      </c>
      <c r="L11" s="34"/>
    </row>
    <row r="12" spans="2:46" s="1" customFormat="1" ht="12" customHeight="1">
      <c r="B12" s="34"/>
      <c r="D12" s="27" t="s">
        <v>19</v>
      </c>
      <c r="F12" s="25" t="s">
        <v>20</v>
      </c>
      <c r="I12" s="27" t="s">
        <v>21</v>
      </c>
      <c r="J12" s="57" t="str">
        <f>'Rekapitulácia stavby'!AN8</f>
        <v>7. 2. 2025</v>
      </c>
      <c r="L12" s="34"/>
    </row>
    <row r="13" spans="2:46" s="1" customFormat="1" ht="10.7" customHeight="1">
      <c r="B13" s="34"/>
      <c r="L13" s="34"/>
    </row>
    <row r="14" spans="2:46" s="1" customFormat="1" ht="12" customHeight="1">
      <c r="B14" s="34"/>
      <c r="D14" s="27" t="s">
        <v>23</v>
      </c>
      <c r="I14" s="27" t="s">
        <v>24</v>
      </c>
      <c r="J14" s="25" t="str">
        <f>IF('Rekapitulácia stavby'!AN10="","",'Rekapitulácia stavby'!AN10)</f>
        <v/>
      </c>
      <c r="L14" s="34"/>
    </row>
    <row r="15" spans="2:46" s="1" customFormat="1" ht="18" customHeight="1">
      <c r="B15" s="34"/>
      <c r="E15" s="25" t="str">
        <f>IF('Rekapitulácia stavby'!E11="","",'Rekapitulácia stavby'!E11)</f>
        <v>DPB a.s.</v>
      </c>
      <c r="I15" s="27" t="s">
        <v>26</v>
      </c>
      <c r="J15" s="25" t="str">
        <f>IF('Rekapitulácia stavby'!AN11="","",'Rekapitulácia stavby'!AN11)</f>
        <v/>
      </c>
      <c r="L15" s="34"/>
    </row>
    <row r="16" spans="2:46" s="1" customFormat="1" ht="6.95" customHeight="1">
      <c r="B16" s="34"/>
      <c r="L16" s="34"/>
    </row>
    <row r="17" spans="2:12" s="1" customFormat="1" ht="12" customHeight="1">
      <c r="B17" s="34"/>
      <c r="D17" s="27" t="s">
        <v>27</v>
      </c>
      <c r="I17" s="27" t="s">
        <v>24</v>
      </c>
      <c r="J17" s="28" t="str">
        <f>'Rekapitulácia stavby'!AN13</f>
        <v>Vyplň údaj</v>
      </c>
      <c r="L17" s="34"/>
    </row>
    <row r="18" spans="2:12" s="1" customFormat="1" ht="18" customHeight="1">
      <c r="B18" s="34"/>
      <c r="E18" s="284" t="str">
        <f>'Rekapitulácia stavby'!E14</f>
        <v>Vyplň údaj</v>
      </c>
      <c r="F18" s="269"/>
      <c r="G18" s="269"/>
      <c r="H18" s="269"/>
      <c r="I18" s="27" t="s">
        <v>26</v>
      </c>
      <c r="J18" s="28" t="str">
        <f>'Rekapitulácia stavby'!AN14</f>
        <v>Vyplň údaj</v>
      </c>
      <c r="L18" s="34"/>
    </row>
    <row r="19" spans="2:12" s="1" customFormat="1" ht="6.95" customHeight="1">
      <c r="B19" s="34"/>
      <c r="L19" s="34"/>
    </row>
    <row r="20" spans="2:12" s="1" customFormat="1" ht="12" customHeight="1">
      <c r="B20" s="34"/>
      <c r="D20" s="27" t="s">
        <v>29</v>
      </c>
      <c r="I20" s="27" t="s">
        <v>24</v>
      </c>
      <c r="J20" s="25" t="str">
        <f>IF('Rekapitulácia stavby'!AN16="","",'Rekapitulácia stavby'!AN16)</f>
        <v/>
      </c>
      <c r="L20" s="34"/>
    </row>
    <row r="21" spans="2:12" s="1" customFormat="1" ht="18" customHeight="1">
      <c r="B21" s="34"/>
      <c r="E21" s="25" t="str">
        <f>IF('Rekapitulácia stavby'!E17="","",'Rekapitulácia stavby'!E17)</f>
        <v>Ing.arch.Soňa Havliková</v>
      </c>
      <c r="I21" s="27" t="s">
        <v>26</v>
      </c>
      <c r="J21" s="25" t="str">
        <f>IF('Rekapitulácia stavby'!AN17="","",'Rekapitulácia stavby'!AN17)</f>
        <v/>
      </c>
      <c r="L21" s="34"/>
    </row>
    <row r="22" spans="2:12" s="1" customFormat="1" ht="6.95" customHeight="1">
      <c r="B22" s="34"/>
      <c r="L22" s="34"/>
    </row>
    <row r="23" spans="2:12" s="1" customFormat="1" ht="12" customHeight="1">
      <c r="B23" s="34"/>
      <c r="D23" s="27" t="s">
        <v>32</v>
      </c>
      <c r="I23" s="27" t="s">
        <v>24</v>
      </c>
      <c r="J23" s="25" t="str">
        <f>IF('Rekapitulácia stavby'!AN19="","",'Rekapitulácia stavby'!AN19)</f>
        <v/>
      </c>
      <c r="L23" s="34"/>
    </row>
    <row r="24" spans="2:12" s="1" customFormat="1" ht="18" customHeight="1">
      <c r="B24" s="34"/>
      <c r="E24" s="25" t="str">
        <f>IF('Rekapitulácia stavby'!E20="","",'Rekapitulácia stavby'!E20)</f>
        <v>Rozing s.r.o.</v>
      </c>
      <c r="I24" s="27" t="s">
        <v>26</v>
      </c>
      <c r="J24" s="25" t="str">
        <f>IF('Rekapitulácia stavby'!AN20="","",'Rekapitulácia stavby'!AN20)</f>
        <v/>
      </c>
      <c r="L24" s="34"/>
    </row>
    <row r="25" spans="2:12" s="1" customFormat="1" ht="6.95" customHeight="1">
      <c r="B25" s="34"/>
      <c r="L25" s="34"/>
    </row>
    <row r="26" spans="2:12" s="1" customFormat="1" ht="12" customHeight="1">
      <c r="B26" s="34"/>
      <c r="D26" s="27" t="s">
        <v>34</v>
      </c>
      <c r="L26" s="34"/>
    </row>
    <row r="27" spans="2:12" s="7" customFormat="1" ht="16.5" customHeight="1">
      <c r="B27" s="108"/>
      <c r="E27" s="273" t="s">
        <v>1</v>
      </c>
      <c r="F27" s="273"/>
      <c r="G27" s="273"/>
      <c r="H27" s="273"/>
      <c r="L27" s="108"/>
    </row>
    <row r="28" spans="2:12" s="1" customFormat="1" ht="6.95" customHeight="1">
      <c r="B28" s="34"/>
      <c r="L28" s="34"/>
    </row>
    <row r="29" spans="2:12" s="1" customFormat="1" ht="6.95" customHeight="1">
      <c r="B29" s="34"/>
      <c r="D29" s="58"/>
      <c r="E29" s="58"/>
      <c r="F29" s="58"/>
      <c r="G29" s="58"/>
      <c r="H29" s="58"/>
      <c r="I29" s="58"/>
      <c r="J29" s="58"/>
      <c r="K29" s="58"/>
      <c r="L29" s="34"/>
    </row>
    <row r="30" spans="2:12" s="1" customFormat="1" ht="14.45" customHeight="1">
      <c r="B30" s="34"/>
      <c r="D30" s="25" t="s">
        <v>128</v>
      </c>
      <c r="J30" s="33">
        <f>J96</f>
        <v>0</v>
      </c>
      <c r="L30" s="34"/>
    </row>
    <row r="31" spans="2:12" s="1" customFormat="1" ht="14.45" customHeight="1">
      <c r="B31" s="34"/>
      <c r="D31" s="32" t="s">
        <v>105</v>
      </c>
      <c r="J31" s="33">
        <f>J106</f>
        <v>0</v>
      </c>
      <c r="L31" s="34"/>
    </row>
    <row r="32" spans="2:12" s="1" customFormat="1" ht="25.35" customHeight="1">
      <c r="B32" s="34"/>
      <c r="D32" s="109" t="s">
        <v>37</v>
      </c>
      <c r="J32" s="71">
        <f>ROUND(J30 + J31, 2)</f>
        <v>0</v>
      </c>
      <c r="L32" s="34"/>
    </row>
    <row r="33" spans="2:12" s="1" customFormat="1" ht="6.95" customHeight="1">
      <c r="B33" s="34"/>
      <c r="D33" s="58"/>
      <c r="E33" s="58"/>
      <c r="F33" s="58"/>
      <c r="G33" s="58"/>
      <c r="H33" s="58"/>
      <c r="I33" s="58"/>
      <c r="J33" s="58"/>
      <c r="K33" s="58"/>
      <c r="L33" s="34"/>
    </row>
    <row r="34" spans="2:12" s="1" customFormat="1" ht="14.45" customHeight="1">
      <c r="B34" s="34"/>
      <c r="F34" s="37" t="s">
        <v>39</v>
      </c>
      <c r="I34" s="37" t="s">
        <v>38</v>
      </c>
      <c r="J34" s="37" t="s">
        <v>40</v>
      </c>
      <c r="L34" s="34"/>
    </row>
    <row r="35" spans="2:12" s="1" customFormat="1" ht="14.45" customHeight="1">
      <c r="B35" s="34"/>
      <c r="D35" s="60" t="s">
        <v>41</v>
      </c>
      <c r="E35" s="39" t="s">
        <v>42</v>
      </c>
      <c r="F35" s="110">
        <f>ROUND((ROUND((SUM(BE106:BE113) + SUM(BE133:BE179)),  2) + SUM(BE181:BE185)), 2)</f>
        <v>0</v>
      </c>
      <c r="G35" s="111"/>
      <c r="H35" s="111"/>
      <c r="I35" s="112">
        <v>0.23</v>
      </c>
      <c r="J35" s="110">
        <f>ROUND((ROUND(((SUM(BE106:BE113) + SUM(BE133:BE179))*I35),  2) + (SUM(BE181:BE185)*I35)), 2)</f>
        <v>0</v>
      </c>
      <c r="L35" s="34"/>
    </row>
    <row r="36" spans="2:12" s="1" customFormat="1" ht="14.45" customHeight="1">
      <c r="B36" s="34"/>
      <c r="E36" s="39" t="s">
        <v>43</v>
      </c>
      <c r="F36" s="110">
        <f>ROUND((ROUND((SUM(BF106:BF113) + SUM(BF133:BF179)),  2) + SUM(BF181:BF185)), 2)</f>
        <v>0</v>
      </c>
      <c r="G36" s="111"/>
      <c r="H36" s="111"/>
      <c r="I36" s="112">
        <v>0.23</v>
      </c>
      <c r="J36" s="110">
        <f>ROUND((ROUND(((SUM(BF106:BF113) + SUM(BF133:BF179))*I36),  2) + (SUM(BF181:BF185)*I36)), 2)</f>
        <v>0</v>
      </c>
      <c r="L36" s="34"/>
    </row>
    <row r="37" spans="2:12" s="1" customFormat="1" ht="14.45" hidden="1" customHeight="1">
      <c r="B37" s="34"/>
      <c r="E37" s="27" t="s">
        <v>44</v>
      </c>
      <c r="F37" s="113">
        <f>ROUND((ROUND((SUM(BG106:BG113) + SUM(BG133:BG179)),  2) + SUM(BG181:BG185)), 2)</f>
        <v>0</v>
      </c>
      <c r="I37" s="114">
        <v>0.23</v>
      </c>
      <c r="J37" s="113">
        <f>0</f>
        <v>0</v>
      </c>
      <c r="L37" s="34"/>
    </row>
    <row r="38" spans="2:12" s="1" customFormat="1" ht="14.45" hidden="1" customHeight="1">
      <c r="B38" s="34"/>
      <c r="E38" s="27" t="s">
        <v>45</v>
      </c>
      <c r="F38" s="113">
        <f>ROUND((ROUND((SUM(BH106:BH113) + SUM(BH133:BH179)),  2) + SUM(BH181:BH185)), 2)</f>
        <v>0</v>
      </c>
      <c r="I38" s="114">
        <v>0.23</v>
      </c>
      <c r="J38" s="113">
        <f>0</f>
        <v>0</v>
      </c>
      <c r="L38" s="34"/>
    </row>
    <row r="39" spans="2:12" s="1" customFormat="1" ht="14.45" hidden="1" customHeight="1">
      <c r="B39" s="34"/>
      <c r="E39" s="39" t="s">
        <v>46</v>
      </c>
      <c r="F39" s="110">
        <f>ROUND((ROUND((SUM(BI106:BI113) + SUM(BI133:BI179)),  2) + SUM(BI181:BI185)), 2)</f>
        <v>0</v>
      </c>
      <c r="G39" s="111"/>
      <c r="H39" s="111"/>
      <c r="I39" s="112">
        <v>0</v>
      </c>
      <c r="J39" s="110">
        <f>0</f>
        <v>0</v>
      </c>
      <c r="L39" s="34"/>
    </row>
    <row r="40" spans="2:12" s="1" customFormat="1" ht="6.95" customHeight="1">
      <c r="B40" s="34"/>
      <c r="L40" s="34"/>
    </row>
    <row r="41" spans="2:12" s="1" customFormat="1" ht="25.35" customHeight="1">
      <c r="B41" s="34"/>
      <c r="C41" s="104"/>
      <c r="D41" s="115" t="s">
        <v>47</v>
      </c>
      <c r="E41" s="62"/>
      <c r="F41" s="62"/>
      <c r="G41" s="116" t="s">
        <v>48</v>
      </c>
      <c r="H41" s="117" t="s">
        <v>49</v>
      </c>
      <c r="I41" s="62"/>
      <c r="J41" s="118">
        <f>SUM(J32:J39)</f>
        <v>0</v>
      </c>
      <c r="K41" s="119"/>
      <c r="L41" s="34"/>
    </row>
    <row r="42" spans="2:12" s="1" customFormat="1" ht="14.45" customHeight="1">
      <c r="B42" s="34"/>
      <c r="L42" s="34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4"/>
      <c r="D50" s="46" t="s">
        <v>50</v>
      </c>
      <c r="E50" s="47"/>
      <c r="F50" s="47"/>
      <c r="G50" s="46" t="s">
        <v>51</v>
      </c>
      <c r="H50" s="47"/>
      <c r="I50" s="47"/>
      <c r="J50" s="47"/>
      <c r="K50" s="47"/>
      <c r="L50" s="34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4"/>
      <c r="D61" s="48" t="s">
        <v>52</v>
      </c>
      <c r="E61" s="36"/>
      <c r="F61" s="120" t="s">
        <v>53</v>
      </c>
      <c r="G61" s="48" t="s">
        <v>52</v>
      </c>
      <c r="H61" s="36"/>
      <c r="I61" s="36"/>
      <c r="J61" s="121" t="s">
        <v>53</v>
      </c>
      <c r="K61" s="36"/>
      <c r="L61" s="34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4"/>
      <c r="D65" s="46" t="s">
        <v>54</v>
      </c>
      <c r="E65" s="47"/>
      <c r="F65" s="47"/>
      <c r="G65" s="46" t="s">
        <v>55</v>
      </c>
      <c r="H65" s="47"/>
      <c r="I65" s="47"/>
      <c r="J65" s="47"/>
      <c r="K65" s="47"/>
      <c r="L65" s="34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4"/>
      <c r="D76" s="48" t="s">
        <v>52</v>
      </c>
      <c r="E76" s="36"/>
      <c r="F76" s="120" t="s">
        <v>53</v>
      </c>
      <c r="G76" s="48" t="s">
        <v>52</v>
      </c>
      <c r="H76" s="36"/>
      <c r="I76" s="36"/>
      <c r="J76" s="121" t="s">
        <v>53</v>
      </c>
      <c r="K76" s="36"/>
      <c r="L76" s="34"/>
    </row>
    <row r="77" spans="2:12" s="1" customFormat="1" ht="14.4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34"/>
    </row>
    <row r="81" spans="2:47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34"/>
    </row>
    <row r="82" spans="2:47" s="1" customFormat="1" ht="24.95" customHeight="1">
      <c r="B82" s="34"/>
      <c r="C82" s="21" t="s">
        <v>129</v>
      </c>
      <c r="L82" s="34"/>
    </row>
    <row r="83" spans="2:47" s="1" customFormat="1" ht="6.95" customHeight="1">
      <c r="B83" s="34"/>
      <c r="L83" s="34"/>
    </row>
    <row r="84" spans="2:47" s="1" customFormat="1" ht="12" customHeight="1">
      <c r="B84" s="34"/>
      <c r="C84" s="27" t="s">
        <v>15</v>
      </c>
      <c r="L84" s="34"/>
    </row>
    <row r="85" spans="2:47" s="1" customFormat="1" ht="16.5" customHeight="1">
      <c r="B85" s="34"/>
      <c r="E85" s="281" t="str">
        <f>E7</f>
        <v>Klientské centrum Olejkárska</v>
      </c>
      <c r="F85" s="282"/>
      <c r="G85" s="282"/>
      <c r="H85" s="282"/>
      <c r="L85" s="34"/>
    </row>
    <row r="86" spans="2:47" s="1" customFormat="1" ht="12" customHeight="1">
      <c r="B86" s="34"/>
      <c r="C86" s="27" t="s">
        <v>125</v>
      </c>
      <c r="L86" s="34"/>
    </row>
    <row r="87" spans="2:47" s="1" customFormat="1" ht="16.5" customHeight="1">
      <c r="B87" s="34"/>
      <c r="E87" s="264" t="str">
        <f>E9</f>
        <v>06 - Nabytok a vybavenie</v>
      </c>
      <c r="F87" s="283"/>
      <c r="G87" s="283"/>
      <c r="H87" s="283"/>
      <c r="L87" s="34"/>
    </row>
    <row r="88" spans="2:47" s="1" customFormat="1" ht="6.95" customHeight="1">
      <c r="B88" s="34"/>
      <c r="L88" s="34"/>
    </row>
    <row r="89" spans="2:47" s="1" customFormat="1" ht="12" customHeight="1">
      <c r="B89" s="34"/>
      <c r="C89" s="27" t="s">
        <v>19</v>
      </c>
      <c r="F89" s="25" t="str">
        <f>F12</f>
        <v xml:space="preserve"> </v>
      </c>
      <c r="I89" s="27" t="s">
        <v>21</v>
      </c>
      <c r="J89" s="57" t="str">
        <f>IF(J12="","",J12)</f>
        <v>7. 2. 2025</v>
      </c>
      <c r="L89" s="34"/>
    </row>
    <row r="90" spans="2:47" s="1" customFormat="1" ht="6.95" customHeight="1">
      <c r="B90" s="34"/>
      <c r="L90" s="34"/>
    </row>
    <row r="91" spans="2:47" s="1" customFormat="1" ht="25.7" customHeight="1">
      <c r="B91" s="34"/>
      <c r="C91" s="27" t="s">
        <v>23</v>
      </c>
      <c r="F91" s="25" t="str">
        <f>E15</f>
        <v>DPB a.s.</v>
      </c>
      <c r="I91" s="27" t="s">
        <v>29</v>
      </c>
      <c r="J91" s="30" t="str">
        <f>E21</f>
        <v>Ing.arch.Soňa Havliková</v>
      </c>
      <c r="L91" s="34"/>
    </row>
    <row r="92" spans="2:47" s="1" customFormat="1" ht="15.2" customHeight="1">
      <c r="B92" s="34"/>
      <c r="C92" s="27" t="s">
        <v>27</v>
      </c>
      <c r="F92" s="25" t="str">
        <f>IF(E18="","",E18)</f>
        <v>Vyplň údaj</v>
      </c>
      <c r="I92" s="27" t="s">
        <v>32</v>
      </c>
      <c r="J92" s="30" t="str">
        <f>E24</f>
        <v>Rozing s.r.o.</v>
      </c>
      <c r="L92" s="34"/>
    </row>
    <row r="93" spans="2:47" s="1" customFormat="1" ht="10.35" customHeight="1">
      <c r="B93" s="34"/>
      <c r="L93" s="34"/>
    </row>
    <row r="94" spans="2:47" s="1" customFormat="1" ht="29.25" customHeight="1">
      <c r="B94" s="34"/>
      <c r="C94" s="122" t="s">
        <v>130</v>
      </c>
      <c r="D94" s="104"/>
      <c r="E94" s="104"/>
      <c r="F94" s="104"/>
      <c r="G94" s="104"/>
      <c r="H94" s="104"/>
      <c r="I94" s="104"/>
      <c r="J94" s="123" t="s">
        <v>131</v>
      </c>
      <c r="K94" s="104"/>
      <c r="L94" s="34"/>
    </row>
    <row r="95" spans="2:47" s="1" customFormat="1" ht="10.35" customHeight="1">
      <c r="B95" s="34"/>
      <c r="L95" s="34"/>
    </row>
    <row r="96" spans="2:47" s="1" customFormat="1" ht="22.7" customHeight="1">
      <c r="B96" s="34"/>
      <c r="C96" s="124" t="s">
        <v>132</v>
      </c>
      <c r="J96" s="71">
        <f>J133</f>
        <v>0</v>
      </c>
      <c r="L96" s="34"/>
      <c r="AU96" s="17" t="s">
        <v>133</v>
      </c>
    </row>
    <row r="97" spans="2:65" s="8" customFormat="1" ht="24.95" customHeight="1">
      <c r="B97" s="125"/>
      <c r="D97" s="126" t="s">
        <v>1227</v>
      </c>
      <c r="E97" s="127"/>
      <c r="F97" s="127"/>
      <c r="G97" s="127"/>
      <c r="H97" s="127"/>
      <c r="I97" s="127"/>
      <c r="J97" s="128">
        <f>J134</f>
        <v>0</v>
      </c>
      <c r="L97" s="125"/>
    </row>
    <row r="98" spans="2:65" s="8" customFormat="1" ht="24.95" customHeight="1">
      <c r="B98" s="125"/>
      <c r="D98" s="126" t="s">
        <v>1228</v>
      </c>
      <c r="E98" s="127"/>
      <c r="F98" s="127"/>
      <c r="G98" s="127"/>
      <c r="H98" s="127"/>
      <c r="I98" s="127"/>
      <c r="J98" s="128">
        <f>J157</f>
        <v>0</v>
      </c>
      <c r="L98" s="125"/>
    </row>
    <row r="99" spans="2:65" s="8" customFormat="1" ht="24.95" customHeight="1">
      <c r="B99" s="125"/>
      <c r="D99" s="126" t="s">
        <v>1229</v>
      </c>
      <c r="E99" s="127"/>
      <c r="F99" s="127"/>
      <c r="G99" s="127"/>
      <c r="H99" s="127"/>
      <c r="I99" s="127"/>
      <c r="J99" s="128">
        <f>J160</f>
        <v>0</v>
      </c>
      <c r="L99" s="125"/>
    </row>
    <row r="100" spans="2:65" s="8" customFormat="1" ht="24.95" customHeight="1">
      <c r="B100" s="125"/>
      <c r="D100" s="126" t="s">
        <v>1230</v>
      </c>
      <c r="E100" s="127"/>
      <c r="F100" s="127"/>
      <c r="G100" s="127"/>
      <c r="H100" s="127"/>
      <c r="I100" s="127"/>
      <c r="J100" s="128">
        <f>J163</f>
        <v>0</v>
      </c>
      <c r="L100" s="125"/>
    </row>
    <row r="101" spans="2:65" s="8" customFormat="1" ht="24.95" customHeight="1">
      <c r="B101" s="125"/>
      <c r="D101" s="126" t="s">
        <v>1231</v>
      </c>
      <c r="E101" s="127"/>
      <c r="F101" s="127"/>
      <c r="G101" s="127"/>
      <c r="H101" s="127"/>
      <c r="I101" s="127"/>
      <c r="J101" s="128">
        <f>J167</f>
        <v>0</v>
      </c>
      <c r="L101" s="125"/>
    </row>
    <row r="102" spans="2:65" s="8" customFormat="1" ht="24.95" customHeight="1">
      <c r="B102" s="125"/>
      <c r="D102" s="126" t="s">
        <v>1200</v>
      </c>
      <c r="E102" s="127"/>
      <c r="F102" s="127"/>
      <c r="G102" s="127"/>
      <c r="H102" s="127"/>
      <c r="I102" s="127"/>
      <c r="J102" s="128">
        <f>J178</f>
        <v>0</v>
      </c>
      <c r="L102" s="125"/>
    </row>
    <row r="103" spans="2:65" s="8" customFormat="1" ht="21.75" customHeight="1">
      <c r="B103" s="125"/>
      <c r="D103" s="133" t="s">
        <v>150</v>
      </c>
      <c r="J103" s="134">
        <f>J180</f>
        <v>0</v>
      </c>
      <c r="L103" s="125"/>
    </row>
    <row r="104" spans="2:65" s="1" customFormat="1" ht="21.75" customHeight="1">
      <c r="B104" s="34"/>
      <c r="L104" s="34"/>
    </row>
    <row r="105" spans="2:65" s="1" customFormat="1" ht="6.95" customHeight="1">
      <c r="B105" s="34"/>
      <c r="L105" s="34"/>
    </row>
    <row r="106" spans="2:65" s="1" customFormat="1" ht="29.25" customHeight="1">
      <c r="B106" s="34"/>
      <c r="C106" s="124" t="s">
        <v>151</v>
      </c>
      <c r="J106" s="135">
        <f>ROUND(J107 + J108 + J109 + J110 + J111 + J112,2)</f>
        <v>0</v>
      </c>
      <c r="L106" s="34"/>
      <c r="N106" s="136" t="s">
        <v>41</v>
      </c>
    </row>
    <row r="107" spans="2:65" s="1" customFormat="1" ht="18" customHeight="1">
      <c r="B107" s="34"/>
      <c r="D107" s="279" t="s">
        <v>152</v>
      </c>
      <c r="E107" s="280"/>
      <c r="F107" s="280"/>
      <c r="J107" s="95">
        <v>0</v>
      </c>
      <c r="L107" s="137"/>
      <c r="M107" s="138"/>
      <c r="N107" s="139" t="s">
        <v>43</v>
      </c>
      <c r="O107" s="138"/>
      <c r="P107" s="138"/>
      <c r="Q107" s="138"/>
      <c r="R107" s="138"/>
      <c r="S107" s="138"/>
      <c r="T107" s="138"/>
      <c r="U107" s="138"/>
      <c r="V107" s="138"/>
      <c r="W107" s="138"/>
      <c r="X107" s="138"/>
      <c r="Y107" s="138"/>
      <c r="Z107" s="138"/>
      <c r="AA107" s="138"/>
      <c r="AB107" s="138"/>
      <c r="AC107" s="138"/>
      <c r="AD107" s="138"/>
      <c r="AE107" s="138"/>
      <c r="AF107" s="138"/>
      <c r="AG107" s="138"/>
      <c r="AH107" s="138"/>
      <c r="AI107" s="138"/>
      <c r="AJ107" s="138"/>
      <c r="AK107" s="138"/>
      <c r="AL107" s="138"/>
      <c r="AM107" s="138"/>
      <c r="AN107" s="138"/>
      <c r="AO107" s="138"/>
      <c r="AP107" s="138"/>
      <c r="AQ107" s="138"/>
      <c r="AR107" s="138"/>
      <c r="AS107" s="138"/>
      <c r="AT107" s="138"/>
      <c r="AU107" s="138"/>
      <c r="AV107" s="138"/>
      <c r="AW107" s="138"/>
      <c r="AX107" s="138"/>
      <c r="AY107" s="140" t="s">
        <v>153</v>
      </c>
      <c r="AZ107" s="138"/>
      <c r="BA107" s="138"/>
      <c r="BB107" s="138"/>
      <c r="BC107" s="138"/>
      <c r="BD107" s="138"/>
      <c r="BE107" s="141">
        <f t="shared" ref="BE107:BE112" si="0">IF(N107="základná",J107,0)</f>
        <v>0</v>
      </c>
      <c r="BF107" s="141">
        <f t="shared" ref="BF107:BF112" si="1">IF(N107="znížená",J107,0)</f>
        <v>0</v>
      </c>
      <c r="BG107" s="141">
        <f t="shared" ref="BG107:BG112" si="2">IF(N107="zákl. prenesená",J107,0)</f>
        <v>0</v>
      </c>
      <c r="BH107" s="141">
        <f t="shared" ref="BH107:BH112" si="3">IF(N107="zníž. prenesená",J107,0)</f>
        <v>0</v>
      </c>
      <c r="BI107" s="141">
        <f t="shared" ref="BI107:BI112" si="4">IF(N107="nulová",J107,0)</f>
        <v>0</v>
      </c>
      <c r="BJ107" s="140" t="s">
        <v>113</v>
      </c>
      <c r="BK107" s="138"/>
      <c r="BL107" s="138"/>
      <c r="BM107" s="138"/>
    </row>
    <row r="108" spans="2:65" s="1" customFormat="1" ht="18" customHeight="1">
      <c r="B108" s="34"/>
      <c r="D108" s="279" t="s">
        <v>154</v>
      </c>
      <c r="E108" s="280"/>
      <c r="F108" s="280"/>
      <c r="J108" s="95">
        <v>0</v>
      </c>
      <c r="L108" s="137"/>
      <c r="M108" s="138"/>
      <c r="N108" s="139" t="s">
        <v>43</v>
      </c>
      <c r="O108" s="138"/>
      <c r="P108" s="138"/>
      <c r="Q108" s="138"/>
      <c r="R108" s="138"/>
      <c r="S108" s="138"/>
      <c r="T108" s="138"/>
      <c r="U108" s="138"/>
      <c r="V108" s="138"/>
      <c r="W108" s="138"/>
      <c r="X108" s="138"/>
      <c r="Y108" s="138"/>
      <c r="Z108" s="138"/>
      <c r="AA108" s="138"/>
      <c r="AB108" s="138"/>
      <c r="AC108" s="138"/>
      <c r="AD108" s="138"/>
      <c r="AE108" s="138"/>
      <c r="AF108" s="138"/>
      <c r="AG108" s="138"/>
      <c r="AH108" s="138"/>
      <c r="AI108" s="138"/>
      <c r="AJ108" s="138"/>
      <c r="AK108" s="138"/>
      <c r="AL108" s="138"/>
      <c r="AM108" s="138"/>
      <c r="AN108" s="138"/>
      <c r="AO108" s="138"/>
      <c r="AP108" s="138"/>
      <c r="AQ108" s="138"/>
      <c r="AR108" s="138"/>
      <c r="AS108" s="138"/>
      <c r="AT108" s="138"/>
      <c r="AU108" s="138"/>
      <c r="AV108" s="138"/>
      <c r="AW108" s="138"/>
      <c r="AX108" s="138"/>
      <c r="AY108" s="140" t="s">
        <v>153</v>
      </c>
      <c r="AZ108" s="138"/>
      <c r="BA108" s="138"/>
      <c r="BB108" s="138"/>
      <c r="BC108" s="138"/>
      <c r="BD108" s="138"/>
      <c r="BE108" s="141">
        <f t="shared" si="0"/>
        <v>0</v>
      </c>
      <c r="BF108" s="141">
        <f t="shared" si="1"/>
        <v>0</v>
      </c>
      <c r="BG108" s="141">
        <f t="shared" si="2"/>
        <v>0</v>
      </c>
      <c r="BH108" s="141">
        <f t="shared" si="3"/>
        <v>0</v>
      </c>
      <c r="BI108" s="141">
        <f t="shared" si="4"/>
        <v>0</v>
      </c>
      <c r="BJ108" s="140" t="s">
        <v>113</v>
      </c>
      <c r="BK108" s="138"/>
      <c r="BL108" s="138"/>
      <c r="BM108" s="138"/>
    </row>
    <row r="109" spans="2:65" s="1" customFormat="1" ht="18" customHeight="1">
      <c r="B109" s="34"/>
      <c r="D109" s="279" t="s">
        <v>155</v>
      </c>
      <c r="E109" s="280"/>
      <c r="F109" s="280"/>
      <c r="J109" s="95">
        <v>0</v>
      </c>
      <c r="L109" s="137"/>
      <c r="M109" s="138"/>
      <c r="N109" s="139" t="s">
        <v>43</v>
      </c>
      <c r="O109" s="138"/>
      <c r="P109" s="138"/>
      <c r="Q109" s="138"/>
      <c r="R109" s="138"/>
      <c r="S109" s="138"/>
      <c r="T109" s="138"/>
      <c r="U109" s="138"/>
      <c r="V109" s="138"/>
      <c r="W109" s="138"/>
      <c r="X109" s="138"/>
      <c r="Y109" s="138"/>
      <c r="Z109" s="138"/>
      <c r="AA109" s="138"/>
      <c r="AB109" s="138"/>
      <c r="AC109" s="138"/>
      <c r="AD109" s="138"/>
      <c r="AE109" s="138"/>
      <c r="AF109" s="138"/>
      <c r="AG109" s="138"/>
      <c r="AH109" s="138"/>
      <c r="AI109" s="138"/>
      <c r="AJ109" s="138"/>
      <c r="AK109" s="138"/>
      <c r="AL109" s="138"/>
      <c r="AM109" s="138"/>
      <c r="AN109" s="138"/>
      <c r="AO109" s="138"/>
      <c r="AP109" s="138"/>
      <c r="AQ109" s="138"/>
      <c r="AR109" s="138"/>
      <c r="AS109" s="138"/>
      <c r="AT109" s="138"/>
      <c r="AU109" s="138"/>
      <c r="AV109" s="138"/>
      <c r="AW109" s="138"/>
      <c r="AX109" s="138"/>
      <c r="AY109" s="140" t="s">
        <v>153</v>
      </c>
      <c r="AZ109" s="138"/>
      <c r="BA109" s="138"/>
      <c r="BB109" s="138"/>
      <c r="BC109" s="138"/>
      <c r="BD109" s="138"/>
      <c r="BE109" s="141">
        <f t="shared" si="0"/>
        <v>0</v>
      </c>
      <c r="BF109" s="141">
        <f t="shared" si="1"/>
        <v>0</v>
      </c>
      <c r="BG109" s="141">
        <f t="shared" si="2"/>
        <v>0</v>
      </c>
      <c r="BH109" s="141">
        <f t="shared" si="3"/>
        <v>0</v>
      </c>
      <c r="BI109" s="141">
        <f t="shared" si="4"/>
        <v>0</v>
      </c>
      <c r="BJ109" s="140" t="s">
        <v>113</v>
      </c>
      <c r="BK109" s="138"/>
      <c r="BL109" s="138"/>
      <c r="BM109" s="138"/>
    </row>
    <row r="110" spans="2:65" s="1" customFormat="1" ht="18" customHeight="1">
      <c r="B110" s="34"/>
      <c r="D110" s="279" t="s">
        <v>156</v>
      </c>
      <c r="E110" s="280"/>
      <c r="F110" s="280"/>
      <c r="J110" s="95">
        <v>0</v>
      </c>
      <c r="L110" s="137"/>
      <c r="M110" s="138"/>
      <c r="N110" s="139" t="s">
        <v>43</v>
      </c>
      <c r="O110" s="138"/>
      <c r="P110" s="138"/>
      <c r="Q110" s="138"/>
      <c r="R110" s="138"/>
      <c r="S110" s="138"/>
      <c r="T110" s="138"/>
      <c r="U110" s="138"/>
      <c r="V110" s="138"/>
      <c r="W110" s="138"/>
      <c r="X110" s="138"/>
      <c r="Y110" s="138"/>
      <c r="Z110" s="138"/>
      <c r="AA110" s="138"/>
      <c r="AB110" s="138"/>
      <c r="AC110" s="138"/>
      <c r="AD110" s="138"/>
      <c r="AE110" s="138"/>
      <c r="AF110" s="138"/>
      <c r="AG110" s="138"/>
      <c r="AH110" s="138"/>
      <c r="AI110" s="138"/>
      <c r="AJ110" s="138"/>
      <c r="AK110" s="138"/>
      <c r="AL110" s="138"/>
      <c r="AM110" s="138"/>
      <c r="AN110" s="138"/>
      <c r="AO110" s="138"/>
      <c r="AP110" s="138"/>
      <c r="AQ110" s="138"/>
      <c r="AR110" s="138"/>
      <c r="AS110" s="138"/>
      <c r="AT110" s="138"/>
      <c r="AU110" s="138"/>
      <c r="AV110" s="138"/>
      <c r="AW110" s="138"/>
      <c r="AX110" s="138"/>
      <c r="AY110" s="140" t="s">
        <v>153</v>
      </c>
      <c r="AZ110" s="138"/>
      <c r="BA110" s="138"/>
      <c r="BB110" s="138"/>
      <c r="BC110" s="138"/>
      <c r="BD110" s="138"/>
      <c r="BE110" s="141">
        <f t="shared" si="0"/>
        <v>0</v>
      </c>
      <c r="BF110" s="141">
        <f t="shared" si="1"/>
        <v>0</v>
      </c>
      <c r="BG110" s="141">
        <f t="shared" si="2"/>
        <v>0</v>
      </c>
      <c r="BH110" s="141">
        <f t="shared" si="3"/>
        <v>0</v>
      </c>
      <c r="BI110" s="141">
        <f t="shared" si="4"/>
        <v>0</v>
      </c>
      <c r="BJ110" s="140" t="s">
        <v>113</v>
      </c>
      <c r="BK110" s="138"/>
      <c r="BL110" s="138"/>
      <c r="BM110" s="138"/>
    </row>
    <row r="111" spans="2:65" s="1" customFormat="1" ht="18" customHeight="1">
      <c r="B111" s="34"/>
      <c r="D111" s="279" t="s">
        <v>157</v>
      </c>
      <c r="E111" s="280"/>
      <c r="F111" s="280"/>
      <c r="J111" s="95">
        <v>0</v>
      </c>
      <c r="L111" s="137"/>
      <c r="M111" s="138"/>
      <c r="N111" s="139" t="s">
        <v>43</v>
      </c>
      <c r="O111" s="138"/>
      <c r="P111" s="138"/>
      <c r="Q111" s="138"/>
      <c r="R111" s="138"/>
      <c r="S111" s="138"/>
      <c r="T111" s="138"/>
      <c r="U111" s="138"/>
      <c r="V111" s="138"/>
      <c r="W111" s="138"/>
      <c r="X111" s="138"/>
      <c r="Y111" s="138"/>
      <c r="Z111" s="138"/>
      <c r="AA111" s="138"/>
      <c r="AB111" s="138"/>
      <c r="AC111" s="138"/>
      <c r="AD111" s="138"/>
      <c r="AE111" s="138"/>
      <c r="AF111" s="138"/>
      <c r="AG111" s="138"/>
      <c r="AH111" s="138"/>
      <c r="AI111" s="138"/>
      <c r="AJ111" s="138"/>
      <c r="AK111" s="138"/>
      <c r="AL111" s="138"/>
      <c r="AM111" s="138"/>
      <c r="AN111" s="138"/>
      <c r="AO111" s="138"/>
      <c r="AP111" s="138"/>
      <c r="AQ111" s="138"/>
      <c r="AR111" s="138"/>
      <c r="AS111" s="138"/>
      <c r="AT111" s="138"/>
      <c r="AU111" s="138"/>
      <c r="AV111" s="138"/>
      <c r="AW111" s="138"/>
      <c r="AX111" s="138"/>
      <c r="AY111" s="140" t="s">
        <v>153</v>
      </c>
      <c r="AZ111" s="138"/>
      <c r="BA111" s="138"/>
      <c r="BB111" s="138"/>
      <c r="BC111" s="138"/>
      <c r="BD111" s="138"/>
      <c r="BE111" s="141">
        <f t="shared" si="0"/>
        <v>0</v>
      </c>
      <c r="BF111" s="141">
        <f t="shared" si="1"/>
        <v>0</v>
      </c>
      <c r="BG111" s="141">
        <f t="shared" si="2"/>
        <v>0</v>
      </c>
      <c r="BH111" s="141">
        <f t="shared" si="3"/>
        <v>0</v>
      </c>
      <c r="BI111" s="141">
        <f t="shared" si="4"/>
        <v>0</v>
      </c>
      <c r="BJ111" s="140" t="s">
        <v>113</v>
      </c>
      <c r="BK111" s="138"/>
      <c r="BL111" s="138"/>
      <c r="BM111" s="138"/>
    </row>
    <row r="112" spans="2:65" s="1" customFormat="1" ht="18" customHeight="1">
      <c r="B112" s="34"/>
      <c r="D112" s="94" t="s">
        <v>158</v>
      </c>
      <c r="J112" s="95">
        <f>ROUND(J30*T112,2)</f>
        <v>0</v>
      </c>
      <c r="L112" s="137"/>
      <c r="M112" s="138"/>
      <c r="N112" s="139" t="s">
        <v>43</v>
      </c>
      <c r="O112" s="138"/>
      <c r="P112" s="138"/>
      <c r="Q112" s="138"/>
      <c r="R112" s="138"/>
      <c r="S112" s="138"/>
      <c r="T112" s="138"/>
      <c r="U112" s="138"/>
      <c r="V112" s="138"/>
      <c r="W112" s="138"/>
      <c r="X112" s="138"/>
      <c r="Y112" s="138"/>
      <c r="Z112" s="138"/>
      <c r="AA112" s="138"/>
      <c r="AB112" s="138"/>
      <c r="AC112" s="138"/>
      <c r="AD112" s="138"/>
      <c r="AE112" s="138"/>
      <c r="AF112" s="138"/>
      <c r="AG112" s="138"/>
      <c r="AH112" s="138"/>
      <c r="AI112" s="138"/>
      <c r="AJ112" s="138"/>
      <c r="AK112" s="138"/>
      <c r="AL112" s="138"/>
      <c r="AM112" s="138"/>
      <c r="AN112" s="138"/>
      <c r="AO112" s="138"/>
      <c r="AP112" s="138"/>
      <c r="AQ112" s="138"/>
      <c r="AR112" s="138"/>
      <c r="AS112" s="138"/>
      <c r="AT112" s="138"/>
      <c r="AU112" s="138"/>
      <c r="AV112" s="138"/>
      <c r="AW112" s="138"/>
      <c r="AX112" s="138"/>
      <c r="AY112" s="140" t="s">
        <v>159</v>
      </c>
      <c r="AZ112" s="138"/>
      <c r="BA112" s="138"/>
      <c r="BB112" s="138"/>
      <c r="BC112" s="138"/>
      <c r="BD112" s="138"/>
      <c r="BE112" s="141">
        <f t="shared" si="0"/>
        <v>0</v>
      </c>
      <c r="BF112" s="141">
        <f t="shared" si="1"/>
        <v>0</v>
      </c>
      <c r="BG112" s="141">
        <f t="shared" si="2"/>
        <v>0</v>
      </c>
      <c r="BH112" s="141">
        <f t="shared" si="3"/>
        <v>0</v>
      </c>
      <c r="BI112" s="141">
        <f t="shared" si="4"/>
        <v>0</v>
      </c>
      <c r="BJ112" s="140" t="s">
        <v>113</v>
      </c>
      <c r="BK112" s="138"/>
      <c r="BL112" s="138"/>
      <c r="BM112" s="138"/>
    </row>
    <row r="113" spans="2:12" s="1" customFormat="1">
      <c r="B113" s="34"/>
      <c r="L113" s="34"/>
    </row>
    <row r="114" spans="2:12" s="1" customFormat="1" ht="29.25" customHeight="1">
      <c r="B114" s="34"/>
      <c r="C114" s="103" t="s">
        <v>110</v>
      </c>
      <c r="D114" s="104"/>
      <c r="E114" s="104"/>
      <c r="F114" s="104"/>
      <c r="G114" s="104"/>
      <c r="H114" s="104"/>
      <c r="I114" s="104"/>
      <c r="J114" s="105">
        <f>ROUND(J96+J106,2)</f>
        <v>0</v>
      </c>
      <c r="K114" s="104"/>
      <c r="L114" s="34"/>
    </row>
    <row r="115" spans="2:12" s="1" customFormat="1" ht="6.95" customHeight="1"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34"/>
    </row>
    <row r="119" spans="2:12" s="1" customFormat="1" ht="6.95" customHeight="1">
      <c r="B119" s="51"/>
      <c r="C119" s="52"/>
      <c r="D119" s="52"/>
      <c r="E119" s="52"/>
      <c r="F119" s="52"/>
      <c r="G119" s="52"/>
      <c r="H119" s="52"/>
      <c r="I119" s="52"/>
      <c r="J119" s="52"/>
      <c r="K119" s="52"/>
      <c r="L119" s="34"/>
    </row>
    <row r="120" spans="2:12" s="1" customFormat="1" ht="24.95" customHeight="1">
      <c r="B120" s="34"/>
      <c r="C120" s="21" t="s">
        <v>160</v>
      </c>
      <c r="L120" s="34"/>
    </row>
    <row r="121" spans="2:12" s="1" customFormat="1" ht="6.95" customHeight="1">
      <c r="B121" s="34"/>
      <c r="L121" s="34"/>
    </row>
    <row r="122" spans="2:12" s="1" customFormat="1" ht="12" customHeight="1">
      <c r="B122" s="34"/>
      <c r="C122" s="27" t="s">
        <v>15</v>
      </c>
      <c r="L122" s="34"/>
    </row>
    <row r="123" spans="2:12" s="1" customFormat="1" ht="16.5" customHeight="1">
      <c r="B123" s="34"/>
      <c r="E123" s="281" t="str">
        <f>E7</f>
        <v>Klientské centrum Olejkárska</v>
      </c>
      <c r="F123" s="282"/>
      <c r="G123" s="282"/>
      <c r="H123" s="282"/>
      <c r="L123" s="34"/>
    </row>
    <row r="124" spans="2:12" s="1" customFormat="1" ht="12" customHeight="1">
      <c r="B124" s="34"/>
      <c r="C124" s="27" t="s">
        <v>125</v>
      </c>
      <c r="L124" s="34"/>
    </row>
    <row r="125" spans="2:12" s="1" customFormat="1" ht="16.5" customHeight="1">
      <c r="B125" s="34"/>
      <c r="E125" s="264" t="str">
        <f>E9</f>
        <v>06 - Nabytok a vybavenie</v>
      </c>
      <c r="F125" s="283"/>
      <c r="G125" s="283"/>
      <c r="H125" s="283"/>
      <c r="L125" s="34"/>
    </row>
    <row r="126" spans="2:12" s="1" customFormat="1" ht="6.95" customHeight="1">
      <c r="B126" s="34"/>
      <c r="L126" s="34"/>
    </row>
    <row r="127" spans="2:12" s="1" customFormat="1" ht="12" customHeight="1">
      <c r="B127" s="34"/>
      <c r="C127" s="27" t="s">
        <v>19</v>
      </c>
      <c r="F127" s="25" t="str">
        <f>F12</f>
        <v xml:space="preserve"> </v>
      </c>
      <c r="I127" s="27" t="s">
        <v>21</v>
      </c>
      <c r="J127" s="57" t="str">
        <f>IF(J12="","",J12)</f>
        <v>7. 2. 2025</v>
      </c>
      <c r="L127" s="34"/>
    </row>
    <row r="128" spans="2:12" s="1" customFormat="1" ht="6.95" customHeight="1">
      <c r="B128" s="34"/>
      <c r="L128" s="34"/>
    </row>
    <row r="129" spans="2:65" s="1" customFormat="1" ht="25.7" customHeight="1">
      <c r="B129" s="34"/>
      <c r="C129" s="27" t="s">
        <v>23</v>
      </c>
      <c r="F129" s="25" t="str">
        <f>E15</f>
        <v>DPB a.s.</v>
      </c>
      <c r="I129" s="27" t="s">
        <v>29</v>
      </c>
      <c r="J129" s="30" t="str">
        <f>E21</f>
        <v>Ing.arch.Soňa Havliková</v>
      </c>
      <c r="L129" s="34"/>
    </row>
    <row r="130" spans="2:65" s="1" customFormat="1" ht="15.2" customHeight="1">
      <c r="B130" s="34"/>
      <c r="C130" s="27" t="s">
        <v>27</v>
      </c>
      <c r="F130" s="25" t="str">
        <f>IF(E18="","",E18)</f>
        <v>Vyplň údaj</v>
      </c>
      <c r="I130" s="27" t="s">
        <v>32</v>
      </c>
      <c r="J130" s="30" t="str">
        <f>E24</f>
        <v>Rozing s.r.o.</v>
      </c>
      <c r="L130" s="34"/>
    </row>
    <row r="131" spans="2:65" s="1" customFormat="1" ht="10.35" customHeight="1">
      <c r="B131" s="34"/>
      <c r="L131" s="34"/>
    </row>
    <row r="132" spans="2:65" s="10" customFormat="1" ht="29.25" customHeight="1">
      <c r="B132" s="142"/>
      <c r="C132" s="143" t="s">
        <v>161</v>
      </c>
      <c r="D132" s="144" t="s">
        <v>62</v>
      </c>
      <c r="E132" s="144" t="s">
        <v>58</v>
      </c>
      <c r="F132" s="144" t="s">
        <v>59</v>
      </c>
      <c r="G132" s="144" t="s">
        <v>162</v>
      </c>
      <c r="H132" s="144" t="s">
        <v>163</v>
      </c>
      <c r="I132" s="144" t="s">
        <v>164</v>
      </c>
      <c r="J132" s="145" t="s">
        <v>131</v>
      </c>
      <c r="K132" s="146" t="s">
        <v>165</v>
      </c>
      <c r="L132" s="142"/>
      <c r="M132" s="64" t="s">
        <v>1</v>
      </c>
      <c r="N132" s="65" t="s">
        <v>41</v>
      </c>
      <c r="O132" s="65" t="s">
        <v>166</v>
      </c>
      <c r="P132" s="65" t="s">
        <v>167</v>
      </c>
      <c r="Q132" s="65" t="s">
        <v>168</v>
      </c>
      <c r="R132" s="65" t="s">
        <v>169</v>
      </c>
      <c r="S132" s="65" t="s">
        <v>170</v>
      </c>
      <c r="T132" s="66" t="s">
        <v>171</v>
      </c>
    </row>
    <row r="133" spans="2:65" s="1" customFormat="1" ht="22.7" customHeight="1">
      <c r="B133" s="34"/>
      <c r="C133" s="69" t="s">
        <v>128</v>
      </c>
      <c r="J133" s="147">
        <f>BK133</f>
        <v>0</v>
      </c>
      <c r="L133" s="34"/>
      <c r="M133" s="67"/>
      <c r="N133" s="58"/>
      <c r="O133" s="58"/>
      <c r="P133" s="148">
        <f>P134+P157+P160+P163+P167+P178+P180</f>
        <v>0</v>
      </c>
      <c r="Q133" s="58"/>
      <c r="R133" s="148">
        <f>R134+R157+R160+R163+R167+R178+R180</f>
        <v>0</v>
      </c>
      <c r="S133" s="58"/>
      <c r="T133" s="149">
        <f>T134+T157+T160+T163+T167+T178+T180</f>
        <v>0</v>
      </c>
      <c r="AT133" s="17" t="s">
        <v>76</v>
      </c>
      <c r="AU133" s="17" t="s">
        <v>133</v>
      </c>
      <c r="BK133" s="150">
        <f>BK134+BK157+BK160+BK163+BK167+BK178+BK180</f>
        <v>0</v>
      </c>
    </row>
    <row r="134" spans="2:65" s="11" customFormat="1" ht="25.9" customHeight="1">
      <c r="B134" s="151"/>
      <c r="D134" s="152" t="s">
        <v>76</v>
      </c>
      <c r="E134" s="153" t="s">
        <v>959</v>
      </c>
      <c r="F134" s="153" t="s">
        <v>1232</v>
      </c>
      <c r="I134" s="154"/>
      <c r="J134" s="134">
        <f>BK134</f>
        <v>0</v>
      </c>
      <c r="L134" s="151"/>
      <c r="M134" s="155"/>
      <c r="P134" s="156">
        <f>SUM(P135:P156)</f>
        <v>0</v>
      </c>
      <c r="R134" s="156">
        <f>SUM(R135:R156)</f>
        <v>0</v>
      </c>
      <c r="T134" s="157">
        <f>SUM(T135:T156)</f>
        <v>0</v>
      </c>
      <c r="AR134" s="152" t="s">
        <v>85</v>
      </c>
      <c r="AT134" s="158" t="s">
        <v>76</v>
      </c>
      <c r="AU134" s="158" t="s">
        <v>77</v>
      </c>
      <c r="AY134" s="152" t="s">
        <v>174</v>
      </c>
      <c r="BK134" s="159">
        <f>SUM(BK135:BK156)</f>
        <v>0</v>
      </c>
    </row>
    <row r="135" spans="2:65" s="1" customFormat="1" ht="24.2" customHeight="1">
      <c r="B135" s="34"/>
      <c r="C135" s="162" t="s">
        <v>85</v>
      </c>
      <c r="D135" s="162" t="s">
        <v>177</v>
      </c>
      <c r="E135" s="163" t="s">
        <v>1233</v>
      </c>
      <c r="F135" s="164" t="s">
        <v>1234</v>
      </c>
      <c r="G135" s="165" t="s">
        <v>408</v>
      </c>
      <c r="H135" s="166">
        <v>1</v>
      </c>
      <c r="I135" s="167"/>
      <c r="J135" s="168">
        <f t="shared" ref="J135:J155" si="5">ROUND(I135*H135,2)</f>
        <v>0</v>
      </c>
      <c r="K135" s="169"/>
      <c r="L135" s="34"/>
      <c r="M135" s="170" t="s">
        <v>1</v>
      </c>
      <c r="N135" s="136" t="s">
        <v>43</v>
      </c>
      <c r="P135" s="171">
        <f t="shared" ref="P135:P155" si="6">O135*H135</f>
        <v>0</v>
      </c>
      <c r="Q135" s="171">
        <v>0</v>
      </c>
      <c r="R135" s="171">
        <f t="shared" ref="R135:R155" si="7">Q135*H135</f>
        <v>0</v>
      </c>
      <c r="S135" s="171">
        <v>0</v>
      </c>
      <c r="T135" s="172">
        <f t="shared" ref="T135:T155" si="8">S135*H135</f>
        <v>0</v>
      </c>
      <c r="AR135" s="173" t="s">
        <v>124</v>
      </c>
      <c r="AT135" s="173" t="s">
        <v>177</v>
      </c>
      <c r="AU135" s="173" t="s">
        <v>85</v>
      </c>
      <c r="AY135" s="17" t="s">
        <v>174</v>
      </c>
      <c r="BE135" s="99">
        <f t="shared" ref="BE135:BE155" si="9">IF(N135="základná",J135,0)</f>
        <v>0</v>
      </c>
      <c r="BF135" s="99">
        <f t="shared" ref="BF135:BF155" si="10">IF(N135="znížená",J135,0)</f>
        <v>0</v>
      </c>
      <c r="BG135" s="99">
        <f t="shared" ref="BG135:BG155" si="11">IF(N135="zákl. prenesená",J135,0)</f>
        <v>0</v>
      </c>
      <c r="BH135" s="99">
        <f t="shared" ref="BH135:BH155" si="12">IF(N135="zníž. prenesená",J135,0)</f>
        <v>0</v>
      </c>
      <c r="BI135" s="99">
        <f t="shared" ref="BI135:BI155" si="13">IF(N135="nulová",J135,0)</f>
        <v>0</v>
      </c>
      <c r="BJ135" s="17" t="s">
        <v>113</v>
      </c>
      <c r="BK135" s="99">
        <f t="shared" ref="BK135:BK155" si="14">ROUND(I135*H135,2)</f>
        <v>0</v>
      </c>
      <c r="BL135" s="17" t="s">
        <v>124</v>
      </c>
      <c r="BM135" s="173" t="s">
        <v>531</v>
      </c>
    </row>
    <row r="136" spans="2:65" s="1" customFormat="1" ht="24.2" customHeight="1">
      <c r="B136" s="34"/>
      <c r="C136" s="162" t="s">
        <v>113</v>
      </c>
      <c r="D136" s="162" t="s">
        <v>177</v>
      </c>
      <c r="E136" s="163" t="s">
        <v>1235</v>
      </c>
      <c r="F136" s="164" t="s">
        <v>1236</v>
      </c>
      <c r="G136" s="165" t="s">
        <v>408</v>
      </c>
      <c r="H136" s="166">
        <v>1</v>
      </c>
      <c r="I136" s="167"/>
      <c r="J136" s="168">
        <f t="shared" si="5"/>
        <v>0</v>
      </c>
      <c r="K136" s="169"/>
      <c r="L136" s="34"/>
      <c r="M136" s="170" t="s">
        <v>1</v>
      </c>
      <c r="N136" s="136" t="s">
        <v>43</v>
      </c>
      <c r="P136" s="171">
        <f t="shared" si="6"/>
        <v>0</v>
      </c>
      <c r="Q136" s="171">
        <v>0</v>
      </c>
      <c r="R136" s="171">
        <f t="shared" si="7"/>
        <v>0</v>
      </c>
      <c r="S136" s="171">
        <v>0</v>
      </c>
      <c r="T136" s="172">
        <f t="shared" si="8"/>
        <v>0</v>
      </c>
      <c r="AR136" s="173" t="s">
        <v>124</v>
      </c>
      <c r="AT136" s="173" t="s">
        <v>177</v>
      </c>
      <c r="AU136" s="173" t="s">
        <v>85</v>
      </c>
      <c r="AY136" s="17" t="s">
        <v>174</v>
      </c>
      <c r="BE136" s="99">
        <f t="shared" si="9"/>
        <v>0</v>
      </c>
      <c r="BF136" s="99">
        <f t="shared" si="10"/>
        <v>0</v>
      </c>
      <c r="BG136" s="99">
        <f t="shared" si="11"/>
        <v>0</v>
      </c>
      <c r="BH136" s="99">
        <f t="shared" si="12"/>
        <v>0</v>
      </c>
      <c r="BI136" s="99">
        <f t="shared" si="13"/>
        <v>0</v>
      </c>
      <c r="BJ136" s="17" t="s">
        <v>113</v>
      </c>
      <c r="BK136" s="99">
        <f t="shared" si="14"/>
        <v>0</v>
      </c>
      <c r="BL136" s="17" t="s">
        <v>124</v>
      </c>
      <c r="BM136" s="173" t="s">
        <v>545</v>
      </c>
    </row>
    <row r="137" spans="2:65" s="1" customFormat="1" ht="24.2" customHeight="1">
      <c r="B137" s="34"/>
      <c r="C137" s="162" t="s">
        <v>175</v>
      </c>
      <c r="D137" s="162" t="s">
        <v>177</v>
      </c>
      <c r="E137" s="163" t="s">
        <v>1237</v>
      </c>
      <c r="F137" s="164" t="s">
        <v>1238</v>
      </c>
      <c r="G137" s="165" t="s">
        <v>408</v>
      </c>
      <c r="H137" s="166">
        <v>1</v>
      </c>
      <c r="I137" s="167"/>
      <c r="J137" s="168">
        <f t="shared" si="5"/>
        <v>0</v>
      </c>
      <c r="K137" s="169"/>
      <c r="L137" s="34"/>
      <c r="M137" s="170" t="s">
        <v>1</v>
      </c>
      <c r="N137" s="136" t="s">
        <v>43</v>
      </c>
      <c r="P137" s="171">
        <f t="shared" si="6"/>
        <v>0</v>
      </c>
      <c r="Q137" s="171">
        <v>0</v>
      </c>
      <c r="R137" s="171">
        <f t="shared" si="7"/>
        <v>0</v>
      </c>
      <c r="S137" s="171">
        <v>0</v>
      </c>
      <c r="T137" s="172">
        <f t="shared" si="8"/>
        <v>0</v>
      </c>
      <c r="AR137" s="173" t="s">
        <v>124</v>
      </c>
      <c r="AT137" s="173" t="s">
        <v>177</v>
      </c>
      <c r="AU137" s="173" t="s">
        <v>85</v>
      </c>
      <c r="AY137" s="17" t="s">
        <v>174</v>
      </c>
      <c r="BE137" s="99">
        <f t="shared" si="9"/>
        <v>0</v>
      </c>
      <c r="BF137" s="99">
        <f t="shared" si="10"/>
        <v>0</v>
      </c>
      <c r="BG137" s="99">
        <f t="shared" si="11"/>
        <v>0</v>
      </c>
      <c r="BH137" s="99">
        <f t="shared" si="12"/>
        <v>0</v>
      </c>
      <c r="BI137" s="99">
        <f t="shared" si="13"/>
        <v>0</v>
      </c>
      <c r="BJ137" s="17" t="s">
        <v>113</v>
      </c>
      <c r="BK137" s="99">
        <f t="shared" si="14"/>
        <v>0</v>
      </c>
      <c r="BL137" s="17" t="s">
        <v>124</v>
      </c>
      <c r="BM137" s="173" t="s">
        <v>562</v>
      </c>
    </row>
    <row r="138" spans="2:65" s="1" customFormat="1" ht="24.2" customHeight="1">
      <c r="B138" s="34"/>
      <c r="C138" s="162" t="s">
        <v>124</v>
      </c>
      <c r="D138" s="162" t="s">
        <v>177</v>
      </c>
      <c r="E138" s="163" t="s">
        <v>1239</v>
      </c>
      <c r="F138" s="164" t="s">
        <v>1240</v>
      </c>
      <c r="G138" s="165" t="s">
        <v>408</v>
      </c>
      <c r="H138" s="166">
        <v>1</v>
      </c>
      <c r="I138" s="167"/>
      <c r="J138" s="168">
        <f t="shared" si="5"/>
        <v>0</v>
      </c>
      <c r="K138" s="169"/>
      <c r="L138" s="34"/>
      <c r="M138" s="170" t="s">
        <v>1</v>
      </c>
      <c r="N138" s="136" t="s">
        <v>43</v>
      </c>
      <c r="P138" s="171">
        <f t="shared" si="6"/>
        <v>0</v>
      </c>
      <c r="Q138" s="171">
        <v>0</v>
      </c>
      <c r="R138" s="171">
        <f t="shared" si="7"/>
        <v>0</v>
      </c>
      <c r="S138" s="171">
        <v>0</v>
      </c>
      <c r="T138" s="172">
        <f t="shared" si="8"/>
        <v>0</v>
      </c>
      <c r="AR138" s="173" t="s">
        <v>124</v>
      </c>
      <c r="AT138" s="173" t="s">
        <v>177</v>
      </c>
      <c r="AU138" s="173" t="s">
        <v>85</v>
      </c>
      <c r="AY138" s="17" t="s">
        <v>174</v>
      </c>
      <c r="BE138" s="99">
        <f t="shared" si="9"/>
        <v>0</v>
      </c>
      <c r="BF138" s="99">
        <f t="shared" si="10"/>
        <v>0</v>
      </c>
      <c r="BG138" s="99">
        <f t="shared" si="11"/>
        <v>0</v>
      </c>
      <c r="BH138" s="99">
        <f t="shared" si="12"/>
        <v>0</v>
      </c>
      <c r="BI138" s="99">
        <f t="shared" si="13"/>
        <v>0</v>
      </c>
      <c r="BJ138" s="17" t="s">
        <v>113</v>
      </c>
      <c r="BK138" s="99">
        <f t="shared" si="14"/>
        <v>0</v>
      </c>
      <c r="BL138" s="17" t="s">
        <v>124</v>
      </c>
      <c r="BM138" s="173" t="s">
        <v>576</v>
      </c>
    </row>
    <row r="139" spans="2:65" s="1" customFormat="1" ht="24.2" customHeight="1">
      <c r="B139" s="34"/>
      <c r="C139" s="162" t="s">
        <v>203</v>
      </c>
      <c r="D139" s="162" t="s">
        <v>177</v>
      </c>
      <c r="E139" s="163" t="s">
        <v>1241</v>
      </c>
      <c r="F139" s="164" t="s">
        <v>1242</v>
      </c>
      <c r="G139" s="165" t="s">
        <v>408</v>
      </c>
      <c r="H139" s="166">
        <v>1</v>
      </c>
      <c r="I139" s="167"/>
      <c r="J139" s="168">
        <f t="shared" si="5"/>
        <v>0</v>
      </c>
      <c r="K139" s="169"/>
      <c r="L139" s="34"/>
      <c r="M139" s="170" t="s">
        <v>1</v>
      </c>
      <c r="N139" s="136" t="s">
        <v>43</v>
      </c>
      <c r="P139" s="171">
        <f t="shared" si="6"/>
        <v>0</v>
      </c>
      <c r="Q139" s="171">
        <v>0</v>
      </c>
      <c r="R139" s="171">
        <f t="shared" si="7"/>
        <v>0</v>
      </c>
      <c r="S139" s="171">
        <v>0</v>
      </c>
      <c r="T139" s="172">
        <f t="shared" si="8"/>
        <v>0</v>
      </c>
      <c r="AR139" s="173" t="s">
        <v>124</v>
      </c>
      <c r="AT139" s="173" t="s">
        <v>177</v>
      </c>
      <c r="AU139" s="173" t="s">
        <v>85</v>
      </c>
      <c r="AY139" s="17" t="s">
        <v>174</v>
      </c>
      <c r="BE139" s="99">
        <f t="shared" si="9"/>
        <v>0</v>
      </c>
      <c r="BF139" s="99">
        <f t="shared" si="10"/>
        <v>0</v>
      </c>
      <c r="BG139" s="99">
        <f t="shared" si="11"/>
        <v>0</v>
      </c>
      <c r="BH139" s="99">
        <f t="shared" si="12"/>
        <v>0</v>
      </c>
      <c r="BI139" s="99">
        <f t="shared" si="13"/>
        <v>0</v>
      </c>
      <c r="BJ139" s="17" t="s">
        <v>113</v>
      </c>
      <c r="BK139" s="99">
        <f t="shared" si="14"/>
        <v>0</v>
      </c>
      <c r="BL139" s="17" t="s">
        <v>124</v>
      </c>
      <c r="BM139" s="173" t="s">
        <v>587</v>
      </c>
    </row>
    <row r="140" spans="2:65" s="1" customFormat="1" ht="24.2" customHeight="1">
      <c r="B140" s="34"/>
      <c r="C140" s="162" t="s">
        <v>194</v>
      </c>
      <c r="D140" s="162" t="s">
        <v>177</v>
      </c>
      <c r="E140" s="163" t="s">
        <v>1243</v>
      </c>
      <c r="F140" s="164" t="s">
        <v>1244</v>
      </c>
      <c r="G140" s="165" t="s">
        <v>408</v>
      </c>
      <c r="H140" s="166">
        <v>1</v>
      </c>
      <c r="I140" s="167"/>
      <c r="J140" s="168">
        <f t="shared" si="5"/>
        <v>0</v>
      </c>
      <c r="K140" s="169"/>
      <c r="L140" s="34"/>
      <c r="M140" s="170" t="s">
        <v>1</v>
      </c>
      <c r="N140" s="136" t="s">
        <v>43</v>
      </c>
      <c r="P140" s="171">
        <f t="shared" si="6"/>
        <v>0</v>
      </c>
      <c r="Q140" s="171">
        <v>0</v>
      </c>
      <c r="R140" s="171">
        <f t="shared" si="7"/>
        <v>0</v>
      </c>
      <c r="S140" s="171">
        <v>0</v>
      </c>
      <c r="T140" s="172">
        <f t="shared" si="8"/>
        <v>0</v>
      </c>
      <c r="AR140" s="173" t="s">
        <v>124</v>
      </c>
      <c r="AT140" s="173" t="s">
        <v>177</v>
      </c>
      <c r="AU140" s="173" t="s">
        <v>85</v>
      </c>
      <c r="AY140" s="17" t="s">
        <v>174</v>
      </c>
      <c r="BE140" s="99">
        <f t="shared" si="9"/>
        <v>0</v>
      </c>
      <c r="BF140" s="99">
        <f t="shared" si="10"/>
        <v>0</v>
      </c>
      <c r="BG140" s="99">
        <f t="shared" si="11"/>
        <v>0</v>
      </c>
      <c r="BH140" s="99">
        <f t="shared" si="12"/>
        <v>0</v>
      </c>
      <c r="BI140" s="99">
        <f t="shared" si="13"/>
        <v>0</v>
      </c>
      <c r="BJ140" s="17" t="s">
        <v>113</v>
      </c>
      <c r="BK140" s="99">
        <f t="shared" si="14"/>
        <v>0</v>
      </c>
      <c r="BL140" s="17" t="s">
        <v>124</v>
      </c>
      <c r="BM140" s="173" t="s">
        <v>597</v>
      </c>
    </row>
    <row r="141" spans="2:65" s="1" customFormat="1" ht="24.2" customHeight="1">
      <c r="B141" s="34"/>
      <c r="C141" s="162" t="s">
        <v>210</v>
      </c>
      <c r="D141" s="162" t="s">
        <v>177</v>
      </c>
      <c r="E141" s="163" t="s">
        <v>1245</v>
      </c>
      <c r="F141" s="164" t="s">
        <v>1246</v>
      </c>
      <c r="G141" s="165" t="s">
        <v>408</v>
      </c>
      <c r="H141" s="166">
        <v>1</v>
      </c>
      <c r="I141" s="167"/>
      <c r="J141" s="168">
        <f t="shared" si="5"/>
        <v>0</v>
      </c>
      <c r="K141" s="169"/>
      <c r="L141" s="34"/>
      <c r="M141" s="170" t="s">
        <v>1</v>
      </c>
      <c r="N141" s="136" t="s">
        <v>43</v>
      </c>
      <c r="P141" s="171">
        <f t="shared" si="6"/>
        <v>0</v>
      </c>
      <c r="Q141" s="171">
        <v>0</v>
      </c>
      <c r="R141" s="171">
        <f t="shared" si="7"/>
        <v>0</v>
      </c>
      <c r="S141" s="171">
        <v>0</v>
      </c>
      <c r="T141" s="172">
        <f t="shared" si="8"/>
        <v>0</v>
      </c>
      <c r="AR141" s="173" t="s">
        <v>124</v>
      </c>
      <c r="AT141" s="173" t="s">
        <v>177</v>
      </c>
      <c r="AU141" s="173" t="s">
        <v>85</v>
      </c>
      <c r="AY141" s="17" t="s">
        <v>174</v>
      </c>
      <c r="BE141" s="99">
        <f t="shared" si="9"/>
        <v>0</v>
      </c>
      <c r="BF141" s="99">
        <f t="shared" si="10"/>
        <v>0</v>
      </c>
      <c r="BG141" s="99">
        <f t="shared" si="11"/>
        <v>0</v>
      </c>
      <c r="BH141" s="99">
        <f t="shared" si="12"/>
        <v>0</v>
      </c>
      <c r="BI141" s="99">
        <f t="shared" si="13"/>
        <v>0</v>
      </c>
      <c r="BJ141" s="17" t="s">
        <v>113</v>
      </c>
      <c r="BK141" s="99">
        <f t="shared" si="14"/>
        <v>0</v>
      </c>
      <c r="BL141" s="17" t="s">
        <v>124</v>
      </c>
      <c r="BM141" s="173" t="s">
        <v>609</v>
      </c>
    </row>
    <row r="142" spans="2:65" s="1" customFormat="1" ht="24.2" customHeight="1">
      <c r="B142" s="34"/>
      <c r="C142" s="162" t="s">
        <v>322</v>
      </c>
      <c r="D142" s="162" t="s">
        <v>177</v>
      </c>
      <c r="E142" s="163" t="s">
        <v>1247</v>
      </c>
      <c r="F142" s="164" t="s">
        <v>1248</v>
      </c>
      <c r="G142" s="165" t="s">
        <v>408</v>
      </c>
      <c r="H142" s="166">
        <v>1</v>
      </c>
      <c r="I142" s="167"/>
      <c r="J142" s="168">
        <f t="shared" si="5"/>
        <v>0</v>
      </c>
      <c r="K142" s="169"/>
      <c r="L142" s="34"/>
      <c r="M142" s="170" t="s">
        <v>1</v>
      </c>
      <c r="N142" s="136" t="s">
        <v>43</v>
      </c>
      <c r="P142" s="171">
        <f t="shared" si="6"/>
        <v>0</v>
      </c>
      <c r="Q142" s="171">
        <v>0</v>
      </c>
      <c r="R142" s="171">
        <f t="shared" si="7"/>
        <v>0</v>
      </c>
      <c r="S142" s="171">
        <v>0</v>
      </c>
      <c r="T142" s="172">
        <f t="shared" si="8"/>
        <v>0</v>
      </c>
      <c r="AR142" s="173" t="s">
        <v>124</v>
      </c>
      <c r="AT142" s="173" t="s">
        <v>177</v>
      </c>
      <c r="AU142" s="173" t="s">
        <v>85</v>
      </c>
      <c r="AY142" s="17" t="s">
        <v>174</v>
      </c>
      <c r="BE142" s="99">
        <f t="shared" si="9"/>
        <v>0</v>
      </c>
      <c r="BF142" s="99">
        <f t="shared" si="10"/>
        <v>0</v>
      </c>
      <c r="BG142" s="99">
        <f t="shared" si="11"/>
        <v>0</v>
      </c>
      <c r="BH142" s="99">
        <f t="shared" si="12"/>
        <v>0</v>
      </c>
      <c r="BI142" s="99">
        <f t="shared" si="13"/>
        <v>0</v>
      </c>
      <c r="BJ142" s="17" t="s">
        <v>113</v>
      </c>
      <c r="BK142" s="99">
        <f t="shared" si="14"/>
        <v>0</v>
      </c>
      <c r="BL142" s="17" t="s">
        <v>124</v>
      </c>
      <c r="BM142" s="173" t="s">
        <v>617</v>
      </c>
    </row>
    <row r="143" spans="2:65" s="1" customFormat="1" ht="24.2" customHeight="1">
      <c r="B143" s="34"/>
      <c r="C143" s="162" t="s">
        <v>334</v>
      </c>
      <c r="D143" s="162" t="s">
        <v>177</v>
      </c>
      <c r="E143" s="163" t="s">
        <v>1249</v>
      </c>
      <c r="F143" s="164" t="s">
        <v>1250</v>
      </c>
      <c r="G143" s="165" t="s">
        <v>408</v>
      </c>
      <c r="H143" s="166">
        <v>1</v>
      </c>
      <c r="I143" s="167"/>
      <c r="J143" s="168">
        <f t="shared" si="5"/>
        <v>0</v>
      </c>
      <c r="K143" s="169"/>
      <c r="L143" s="34"/>
      <c r="M143" s="170" t="s">
        <v>1</v>
      </c>
      <c r="N143" s="136" t="s">
        <v>43</v>
      </c>
      <c r="P143" s="171">
        <f t="shared" si="6"/>
        <v>0</v>
      </c>
      <c r="Q143" s="171">
        <v>0</v>
      </c>
      <c r="R143" s="171">
        <f t="shared" si="7"/>
        <v>0</v>
      </c>
      <c r="S143" s="171">
        <v>0</v>
      </c>
      <c r="T143" s="172">
        <f t="shared" si="8"/>
        <v>0</v>
      </c>
      <c r="AR143" s="173" t="s">
        <v>124</v>
      </c>
      <c r="AT143" s="173" t="s">
        <v>177</v>
      </c>
      <c r="AU143" s="173" t="s">
        <v>85</v>
      </c>
      <c r="AY143" s="17" t="s">
        <v>174</v>
      </c>
      <c r="BE143" s="99">
        <f t="shared" si="9"/>
        <v>0</v>
      </c>
      <c r="BF143" s="99">
        <f t="shared" si="10"/>
        <v>0</v>
      </c>
      <c r="BG143" s="99">
        <f t="shared" si="11"/>
        <v>0</v>
      </c>
      <c r="BH143" s="99">
        <f t="shared" si="12"/>
        <v>0</v>
      </c>
      <c r="BI143" s="99">
        <f t="shared" si="13"/>
        <v>0</v>
      </c>
      <c r="BJ143" s="17" t="s">
        <v>113</v>
      </c>
      <c r="BK143" s="99">
        <f t="shared" si="14"/>
        <v>0</v>
      </c>
      <c r="BL143" s="17" t="s">
        <v>124</v>
      </c>
      <c r="BM143" s="173" t="s">
        <v>625</v>
      </c>
    </row>
    <row r="144" spans="2:65" s="1" customFormat="1" ht="37.700000000000003" customHeight="1">
      <c r="B144" s="34"/>
      <c r="C144" s="162" t="s">
        <v>338</v>
      </c>
      <c r="D144" s="162" t="s">
        <v>177</v>
      </c>
      <c r="E144" s="163" t="s">
        <v>1251</v>
      </c>
      <c r="F144" s="164" t="s">
        <v>1252</v>
      </c>
      <c r="G144" s="165" t="s">
        <v>408</v>
      </c>
      <c r="H144" s="166">
        <v>2</v>
      </c>
      <c r="I144" s="167"/>
      <c r="J144" s="168">
        <f t="shared" si="5"/>
        <v>0</v>
      </c>
      <c r="K144" s="169"/>
      <c r="L144" s="34"/>
      <c r="M144" s="170" t="s">
        <v>1</v>
      </c>
      <c r="N144" s="136" t="s">
        <v>43</v>
      </c>
      <c r="P144" s="171">
        <f t="shared" si="6"/>
        <v>0</v>
      </c>
      <c r="Q144" s="171">
        <v>0</v>
      </c>
      <c r="R144" s="171">
        <f t="shared" si="7"/>
        <v>0</v>
      </c>
      <c r="S144" s="171">
        <v>0</v>
      </c>
      <c r="T144" s="172">
        <f t="shared" si="8"/>
        <v>0</v>
      </c>
      <c r="AR144" s="173" t="s">
        <v>124</v>
      </c>
      <c r="AT144" s="173" t="s">
        <v>177</v>
      </c>
      <c r="AU144" s="173" t="s">
        <v>85</v>
      </c>
      <c r="AY144" s="17" t="s">
        <v>174</v>
      </c>
      <c r="BE144" s="99">
        <f t="shared" si="9"/>
        <v>0</v>
      </c>
      <c r="BF144" s="99">
        <f t="shared" si="10"/>
        <v>0</v>
      </c>
      <c r="BG144" s="99">
        <f t="shared" si="11"/>
        <v>0</v>
      </c>
      <c r="BH144" s="99">
        <f t="shared" si="12"/>
        <v>0</v>
      </c>
      <c r="BI144" s="99">
        <f t="shared" si="13"/>
        <v>0</v>
      </c>
      <c r="BJ144" s="17" t="s">
        <v>113</v>
      </c>
      <c r="BK144" s="99">
        <f t="shared" si="14"/>
        <v>0</v>
      </c>
      <c r="BL144" s="17" t="s">
        <v>124</v>
      </c>
      <c r="BM144" s="173" t="s">
        <v>120</v>
      </c>
    </row>
    <row r="145" spans="2:65" s="1" customFormat="1" ht="44.25" customHeight="1">
      <c r="B145" s="34"/>
      <c r="C145" s="162" t="s">
        <v>344</v>
      </c>
      <c r="D145" s="162" t="s">
        <v>177</v>
      </c>
      <c r="E145" s="163" t="s">
        <v>1253</v>
      </c>
      <c r="F145" s="164" t="s">
        <v>1254</v>
      </c>
      <c r="G145" s="165" t="s">
        <v>408</v>
      </c>
      <c r="H145" s="166">
        <v>1</v>
      </c>
      <c r="I145" s="167"/>
      <c r="J145" s="168">
        <f t="shared" si="5"/>
        <v>0</v>
      </c>
      <c r="K145" s="169"/>
      <c r="L145" s="34"/>
      <c r="M145" s="170" t="s">
        <v>1</v>
      </c>
      <c r="N145" s="136" t="s">
        <v>43</v>
      </c>
      <c r="P145" s="171">
        <f t="shared" si="6"/>
        <v>0</v>
      </c>
      <c r="Q145" s="171">
        <v>0</v>
      </c>
      <c r="R145" s="171">
        <f t="shared" si="7"/>
        <v>0</v>
      </c>
      <c r="S145" s="171">
        <v>0</v>
      </c>
      <c r="T145" s="172">
        <f t="shared" si="8"/>
        <v>0</v>
      </c>
      <c r="AR145" s="173" t="s">
        <v>124</v>
      </c>
      <c r="AT145" s="173" t="s">
        <v>177</v>
      </c>
      <c r="AU145" s="173" t="s">
        <v>85</v>
      </c>
      <c r="AY145" s="17" t="s">
        <v>174</v>
      </c>
      <c r="BE145" s="99">
        <f t="shared" si="9"/>
        <v>0</v>
      </c>
      <c r="BF145" s="99">
        <f t="shared" si="10"/>
        <v>0</v>
      </c>
      <c r="BG145" s="99">
        <f t="shared" si="11"/>
        <v>0</v>
      </c>
      <c r="BH145" s="99">
        <f t="shared" si="12"/>
        <v>0</v>
      </c>
      <c r="BI145" s="99">
        <f t="shared" si="13"/>
        <v>0</v>
      </c>
      <c r="BJ145" s="17" t="s">
        <v>113</v>
      </c>
      <c r="BK145" s="99">
        <f t="shared" si="14"/>
        <v>0</v>
      </c>
      <c r="BL145" s="17" t="s">
        <v>124</v>
      </c>
      <c r="BM145" s="173" t="s">
        <v>640</v>
      </c>
    </row>
    <row r="146" spans="2:65" s="1" customFormat="1" ht="24.2" customHeight="1">
      <c r="B146" s="34"/>
      <c r="C146" s="162" t="s">
        <v>348</v>
      </c>
      <c r="D146" s="162" t="s">
        <v>177</v>
      </c>
      <c r="E146" s="163" t="s">
        <v>1255</v>
      </c>
      <c r="F146" s="164" t="s">
        <v>1256</v>
      </c>
      <c r="G146" s="165" t="s">
        <v>408</v>
      </c>
      <c r="H146" s="166">
        <v>1</v>
      </c>
      <c r="I146" s="167"/>
      <c r="J146" s="168">
        <f t="shared" si="5"/>
        <v>0</v>
      </c>
      <c r="K146" s="169"/>
      <c r="L146" s="34"/>
      <c r="M146" s="170" t="s">
        <v>1</v>
      </c>
      <c r="N146" s="136" t="s">
        <v>43</v>
      </c>
      <c r="P146" s="171">
        <f t="shared" si="6"/>
        <v>0</v>
      </c>
      <c r="Q146" s="171">
        <v>0</v>
      </c>
      <c r="R146" s="171">
        <f t="shared" si="7"/>
        <v>0</v>
      </c>
      <c r="S146" s="171">
        <v>0</v>
      </c>
      <c r="T146" s="172">
        <f t="shared" si="8"/>
        <v>0</v>
      </c>
      <c r="AR146" s="173" t="s">
        <v>124</v>
      </c>
      <c r="AT146" s="173" t="s">
        <v>177</v>
      </c>
      <c r="AU146" s="173" t="s">
        <v>85</v>
      </c>
      <c r="AY146" s="17" t="s">
        <v>174</v>
      </c>
      <c r="BE146" s="99">
        <f t="shared" si="9"/>
        <v>0</v>
      </c>
      <c r="BF146" s="99">
        <f t="shared" si="10"/>
        <v>0</v>
      </c>
      <c r="BG146" s="99">
        <f t="shared" si="11"/>
        <v>0</v>
      </c>
      <c r="BH146" s="99">
        <f t="shared" si="12"/>
        <v>0</v>
      </c>
      <c r="BI146" s="99">
        <f t="shared" si="13"/>
        <v>0</v>
      </c>
      <c r="BJ146" s="17" t="s">
        <v>113</v>
      </c>
      <c r="BK146" s="99">
        <f t="shared" si="14"/>
        <v>0</v>
      </c>
      <c r="BL146" s="17" t="s">
        <v>124</v>
      </c>
      <c r="BM146" s="173" t="s">
        <v>650</v>
      </c>
    </row>
    <row r="147" spans="2:65" s="1" customFormat="1" ht="24.2" customHeight="1">
      <c r="B147" s="34"/>
      <c r="C147" s="162" t="s">
        <v>354</v>
      </c>
      <c r="D147" s="162" t="s">
        <v>177</v>
      </c>
      <c r="E147" s="163" t="s">
        <v>1257</v>
      </c>
      <c r="F147" s="164" t="s">
        <v>1258</v>
      </c>
      <c r="G147" s="165" t="s">
        <v>408</v>
      </c>
      <c r="H147" s="166">
        <v>16</v>
      </c>
      <c r="I147" s="167"/>
      <c r="J147" s="168">
        <f t="shared" si="5"/>
        <v>0</v>
      </c>
      <c r="K147" s="169"/>
      <c r="L147" s="34"/>
      <c r="M147" s="170" t="s">
        <v>1</v>
      </c>
      <c r="N147" s="136" t="s">
        <v>43</v>
      </c>
      <c r="P147" s="171">
        <f t="shared" si="6"/>
        <v>0</v>
      </c>
      <c r="Q147" s="171">
        <v>0</v>
      </c>
      <c r="R147" s="171">
        <f t="shared" si="7"/>
        <v>0</v>
      </c>
      <c r="S147" s="171">
        <v>0</v>
      </c>
      <c r="T147" s="172">
        <f t="shared" si="8"/>
        <v>0</v>
      </c>
      <c r="AR147" s="173" t="s">
        <v>124</v>
      </c>
      <c r="AT147" s="173" t="s">
        <v>177</v>
      </c>
      <c r="AU147" s="173" t="s">
        <v>85</v>
      </c>
      <c r="AY147" s="17" t="s">
        <v>174</v>
      </c>
      <c r="BE147" s="99">
        <f t="shared" si="9"/>
        <v>0</v>
      </c>
      <c r="BF147" s="99">
        <f t="shared" si="10"/>
        <v>0</v>
      </c>
      <c r="BG147" s="99">
        <f t="shared" si="11"/>
        <v>0</v>
      </c>
      <c r="BH147" s="99">
        <f t="shared" si="12"/>
        <v>0</v>
      </c>
      <c r="BI147" s="99">
        <f t="shared" si="13"/>
        <v>0</v>
      </c>
      <c r="BJ147" s="17" t="s">
        <v>113</v>
      </c>
      <c r="BK147" s="99">
        <f t="shared" si="14"/>
        <v>0</v>
      </c>
      <c r="BL147" s="17" t="s">
        <v>124</v>
      </c>
      <c r="BM147" s="173" t="s">
        <v>659</v>
      </c>
    </row>
    <row r="148" spans="2:65" s="1" customFormat="1" ht="33" customHeight="1">
      <c r="B148" s="34"/>
      <c r="C148" s="162" t="s">
        <v>359</v>
      </c>
      <c r="D148" s="162" t="s">
        <v>177</v>
      </c>
      <c r="E148" s="163" t="s">
        <v>1259</v>
      </c>
      <c r="F148" s="164" t="s">
        <v>1260</v>
      </c>
      <c r="G148" s="165" t="s">
        <v>408</v>
      </c>
      <c r="H148" s="166">
        <v>1</v>
      </c>
      <c r="I148" s="167"/>
      <c r="J148" s="168">
        <f t="shared" si="5"/>
        <v>0</v>
      </c>
      <c r="K148" s="169"/>
      <c r="L148" s="34"/>
      <c r="M148" s="170" t="s">
        <v>1</v>
      </c>
      <c r="N148" s="136" t="s">
        <v>43</v>
      </c>
      <c r="P148" s="171">
        <f t="shared" si="6"/>
        <v>0</v>
      </c>
      <c r="Q148" s="171">
        <v>0</v>
      </c>
      <c r="R148" s="171">
        <f t="shared" si="7"/>
        <v>0</v>
      </c>
      <c r="S148" s="171">
        <v>0</v>
      </c>
      <c r="T148" s="172">
        <f t="shared" si="8"/>
        <v>0</v>
      </c>
      <c r="AR148" s="173" t="s">
        <v>124</v>
      </c>
      <c r="AT148" s="173" t="s">
        <v>177</v>
      </c>
      <c r="AU148" s="173" t="s">
        <v>85</v>
      </c>
      <c r="AY148" s="17" t="s">
        <v>174</v>
      </c>
      <c r="BE148" s="99">
        <f t="shared" si="9"/>
        <v>0</v>
      </c>
      <c r="BF148" s="99">
        <f t="shared" si="10"/>
        <v>0</v>
      </c>
      <c r="BG148" s="99">
        <f t="shared" si="11"/>
        <v>0</v>
      </c>
      <c r="BH148" s="99">
        <f t="shared" si="12"/>
        <v>0</v>
      </c>
      <c r="BI148" s="99">
        <f t="shared" si="13"/>
        <v>0</v>
      </c>
      <c r="BJ148" s="17" t="s">
        <v>113</v>
      </c>
      <c r="BK148" s="99">
        <f t="shared" si="14"/>
        <v>0</v>
      </c>
      <c r="BL148" s="17" t="s">
        <v>124</v>
      </c>
      <c r="BM148" s="173" t="s">
        <v>665</v>
      </c>
    </row>
    <row r="149" spans="2:65" s="1" customFormat="1" ht="37.700000000000003" customHeight="1">
      <c r="B149" s="34"/>
      <c r="C149" s="162" t="s">
        <v>364</v>
      </c>
      <c r="D149" s="162" t="s">
        <v>177</v>
      </c>
      <c r="E149" s="163" t="s">
        <v>1261</v>
      </c>
      <c r="F149" s="164" t="s">
        <v>1262</v>
      </c>
      <c r="G149" s="165" t="s">
        <v>408</v>
      </c>
      <c r="H149" s="166">
        <v>1</v>
      </c>
      <c r="I149" s="167"/>
      <c r="J149" s="168">
        <f t="shared" si="5"/>
        <v>0</v>
      </c>
      <c r="K149" s="169"/>
      <c r="L149" s="34"/>
      <c r="M149" s="170" t="s">
        <v>1</v>
      </c>
      <c r="N149" s="136" t="s">
        <v>43</v>
      </c>
      <c r="P149" s="171">
        <f t="shared" si="6"/>
        <v>0</v>
      </c>
      <c r="Q149" s="171">
        <v>0</v>
      </c>
      <c r="R149" s="171">
        <f t="shared" si="7"/>
        <v>0</v>
      </c>
      <c r="S149" s="171">
        <v>0</v>
      </c>
      <c r="T149" s="172">
        <f t="shared" si="8"/>
        <v>0</v>
      </c>
      <c r="AR149" s="173" t="s">
        <v>124</v>
      </c>
      <c r="AT149" s="173" t="s">
        <v>177</v>
      </c>
      <c r="AU149" s="173" t="s">
        <v>85</v>
      </c>
      <c r="AY149" s="17" t="s">
        <v>174</v>
      </c>
      <c r="BE149" s="99">
        <f t="shared" si="9"/>
        <v>0</v>
      </c>
      <c r="BF149" s="99">
        <f t="shared" si="10"/>
        <v>0</v>
      </c>
      <c r="BG149" s="99">
        <f t="shared" si="11"/>
        <v>0</v>
      </c>
      <c r="BH149" s="99">
        <f t="shared" si="12"/>
        <v>0</v>
      </c>
      <c r="BI149" s="99">
        <f t="shared" si="13"/>
        <v>0</v>
      </c>
      <c r="BJ149" s="17" t="s">
        <v>113</v>
      </c>
      <c r="BK149" s="99">
        <f t="shared" si="14"/>
        <v>0</v>
      </c>
      <c r="BL149" s="17" t="s">
        <v>124</v>
      </c>
      <c r="BM149" s="173" t="s">
        <v>672</v>
      </c>
    </row>
    <row r="150" spans="2:65" s="1" customFormat="1" ht="37.700000000000003" customHeight="1">
      <c r="B150" s="34"/>
      <c r="C150" s="162" t="s">
        <v>373</v>
      </c>
      <c r="D150" s="162" t="s">
        <v>177</v>
      </c>
      <c r="E150" s="163" t="s">
        <v>1263</v>
      </c>
      <c r="F150" s="164" t="s">
        <v>1264</v>
      </c>
      <c r="G150" s="165" t="s">
        <v>408</v>
      </c>
      <c r="H150" s="166">
        <v>1</v>
      </c>
      <c r="I150" s="167"/>
      <c r="J150" s="168">
        <f t="shared" si="5"/>
        <v>0</v>
      </c>
      <c r="K150" s="169"/>
      <c r="L150" s="34"/>
      <c r="M150" s="170" t="s">
        <v>1</v>
      </c>
      <c r="N150" s="136" t="s">
        <v>43</v>
      </c>
      <c r="P150" s="171">
        <f t="shared" si="6"/>
        <v>0</v>
      </c>
      <c r="Q150" s="171">
        <v>0</v>
      </c>
      <c r="R150" s="171">
        <f t="shared" si="7"/>
        <v>0</v>
      </c>
      <c r="S150" s="171">
        <v>0</v>
      </c>
      <c r="T150" s="172">
        <f t="shared" si="8"/>
        <v>0</v>
      </c>
      <c r="AR150" s="173" t="s">
        <v>124</v>
      </c>
      <c r="AT150" s="173" t="s">
        <v>177</v>
      </c>
      <c r="AU150" s="173" t="s">
        <v>85</v>
      </c>
      <c r="AY150" s="17" t="s">
        <v>174</v>
      </c>
      <c r="BE150" s="99">
        <f t="shared" si="9"/>
        <v>0</v>
      </c>
      <c r="BF150" s="99">
        <f t="shared" si="10"/>
        <v>0</v>
      </c>
      <c r="BG150" s="99">
        <f t="shared" si="11"/>
        <v>0</v>
      </c>
      <c r="BH150" s="99">
        <f t="shared" si="12"/>
        <v>0</v>
      </c>
      <c r="BI150" s="99">
        <f t="shared" si="13"/>
        <v>0</v>
      </c>
      <c r="BJ150" s="17" t="s">
        <v>113</v>
      </c>
      <c r="BK150" s="99">
        <f t="shared" si="14"/>
        <v>0</v>
      </c>
      <c r="BL150" s="17" t="s">
        <v>124</v>
      </c>
      <c r="BM150" s="173" t="s">
        <v>680</v>
      </c>
    </row>
    <row r="151" spans="2:65" s="1" customFormat="1" ht="37.700000000000003" customHeight="1">
      <c r="B151" s="34"/>
      <c r="C151" s="162" t="s">
        <v>378</v>
      </c>
      <c r="D151" s="162" t="s">
        <v>177</v>
      </c>
      <c r="E151" s="163" t="s">
        <v>1265</v>
      </c>
      <c r="F151" s="164" t="s">
        <v>1266</v>
      </c>
      <c r="G151" s="165" t="s">
        <v>408</v>
      </c>
      <c r="H151" s="166">
        <v>1</v>
      </c>
      <c r="I151" s="167"/>
      <c r="J151" s="168">
        <f t="shared" si="5"/>
        <v>0</v>
      </c>
      <c r="K151" s="169"/>
      <c r="L151" s="34"/>
      <c r="M151" s="170" t="s">
        <v>1</v>
      </c>
      <c r="N151" s="136" t="s">
        <v>43</v>
      </c>
      <c r="P151" s="171">
        <f t="shared" si="6"/>
        <v>0</v>
      </c>
      <c r="Q151" s="171">
        <v>0</v>
      </c>
      <c r="R151" s="171">
        <f t="shared" si="7"/>
        <v>0</v>
      </c>
      <c r="S151" s="171">
        <v>0</v>
      </c>
      <c r="T151" s="172">
        <f t="shared" si="8"/>
        <v>0</v>
      </c>
      <c r="AR151" s="173" t="s">
        <v>124</v>
      </c>
      <c r="AT151" s="173" t="s">
        <v>177</v>
      </c>
      <c r="AU151" s="173" t="s">
        <v>85</v>
      </c>
      <c r="AY151" s="17" t="s">
        <v>174</v>
      </c>
      <c r="BE151" s="99">
        <f t="shared" si="9"/>
        <v>0</v>
      </c>
      <c r="BF151" s="99">
        <f t="shared" si="10"/>
        <v>0</v>
      </c>
      <c r="BG151" s="99">
        <f t="shared" si="11"/>
        <v>0</v>
      </c>
      <c r="BH151" s="99">
        <f t="shared" si="12"/>
        <v>0</v>
      </c>
      <c r="BI151" s="99">
        <f t="shared" si="13"/>
        <v>0</v>
      </c>
      <c r="BJ151" s="17" t="s">
        <v>113</v>
      </c>
      <c r="BK151" s="99">
        <f t="shared" si="14"/>
        <v>0</v>
      </c>
      <c r="BL151" s="17" t="s">
        <v>124</v>
      </c>
      <c r="BM151" s="173" t="s">
        <v>688</v>
      </c>
    </row>
    <row r="152" spans="2:65" s="1" customFormat="1" ht="37.700000000000003" customHeight="1">
      <c r="B152" s="34"/>
      <c r="C152" s="162" t="s">
        <v>382</v>
      </c>
      <c r="D152" s="162" t="s">
        <v>177</v>
      </c>
      <c r="E152" s="163" t="s">
        <v>1267</v>
      </c>
      <c r="F152" s="164" t="s">
        <v>1268</v>
      </c>
      <c r="G152" s="165" t="s">
        <v>408</v>
      </c>
      <c r="H152" s="166">
        <v>2</v>
      </c>
      <c r="I152" s="167"/>
      <c r="J152" s="168">
        <f t="shared" si="5"/>
        <v>0</v>
      </c>
      <c r="K152" s="169"/>
      <c r="L152" s="34"/>
      <c r="M152" s="170" t="s">
        <v>1</v>
      </c>
      <c r="N152" s="136" t="s">
        <v>43</v>
      </c>
      <c r="P152" s="171">
        <f t="shared" si="6"/>
        <v>0</v>
      </c>
      <c r="Q152" s="171">
        <v>0</v>
      </c>
      <c r="R152" s="171">
        <f t="shared" si="7"/>
        <v>0</v>
      </c>
      <c r="S152" s="171">
        <v>0</v>
      </c>
      <c r="T152" s="172">
        <f t="shared" si="8"/>
        <v>0</v>
      </c>
      <c r="AR152" s="173" t="s">
        <v>124</v>
      </c>
      <c r="AT152" s="173" t="s">
        <v>177</v>
      </c>
      <c r="AU152" s="173" t="s">
        <v>85</v>
      </c>
      <c r="AY152" s="17" t="s">
        <v>174</v>
      </c>
      <c r="BE152" s="99">
        <f t="shared" si="9"/>
        <v>0</v>
      </c>
      <c r="BF152" s="99">
        <f t="shared" si="10"/>
        <v>0</v>
      </c>
      <c r="BG152" s="99">
        <f t="shared" si="11"/>
        <v>0</v>
      </c>
      <c r="BH152" s="99">
        <f t="shared" si="12"/>
        <v>0</v>
      </c>
      <c r="BI152" s="99">
        <f t="shared" si="13"/>
        <v>0</v>
      </c>
      <c r="BJ152" s="17" t="s">
        <v>113</v>
      </c>
      <c r="BK152" s="99">
        <f t="shared" si="14"/>
        <v>0</v>
      </c>
      <c r="BL152" s="17" t="s">
        <v>124</v>
      </c>
      <c r="BM152" s="173" t="s">
        <v>696</v>
      </c>
    </row>
    <row r="153" spans="2:65" s="1" customFormat="1" ht="21.75" customHeight="1">
      <c r="B153" s="34"/>
      <c r="C153" s="162" t="s">
        <v>387</v>
      </c>
      <c r="D153" s="162" t="s">
        <v>177</v>
      </c>
      <c r="E153" s="163" t="s">
        <v>1269</v>
      </c>
      <c r="F153" s="164" t="s">
        <v>1270</v>
      </c>
      <c r="G153" s="165" t="s">
        <v>408</v>
      </c>
      <c r="H153" s="166">
        <v>1</v>
      </c>
      <c r="I153" s="167"/>
      <c r="J153" s="168">
        <f t="shared" si="5"/>
        <v>0</v>
      </c>
      <c r="K153" s="169"/>
      <c r="L153" s="34"/>
      <c r="M153" s="170" t="s">
        <v>1</v>
      </c>
      <c r="N153" s="136" t="s">
        <v>43</v>
      </c>
      <c r="P153" s="171">
        <f t="shared" si="6"/>
        <v>0</v>
      </c>
      <c r="Q153" s="171">
        <v>0</v>
      </c>
      <c r="R153" s="171">
        <f t="shared" si="7"/>
        <v>0</v>
      </c>
      <c r="S153" s="171">
        <v>0</v>
      </c>
      <c r="T153" s="172">
        <f t="shared" si="8"/>
        <v>0</v>
      </c>
      <c r="AR153" s="173" t="s">
        <v>124</v>
      </c>
      <c r="AT153" s="173" t="s">
        <v>177</v>
      </c>
      <c r="AU153" s="173" t="s">
        <v>85</v>
      </c>
      <c r="AY153" s="17" t="s">
        <v>174</v>
      </c>
      <c r="BE153" s="99">
        <f t="shared" si="9"/>
        <v>0</v>
      </c>
      <c r="BF153" s="99">
        <f t="shared" si="10"/>
        <v>0</v>
      </c>
      <c r="BG153" s="99">
        <f t="shared" si="11"/>
        <v>0</v>
      </c>
      <c r="BH153" s="99">
        <f t="shared" si="12"/>
        <v>0</v>
      </c>
      <c r="BI153" s="99">
        <f t="shared" si="13"/>
        <v>0</v>
      </c>
      <c r="BJ153" s="17" t="s">
        <v>113</v>
      </c>
      <c r="BK153" s="99">
        <f t="shared" si="14"/>
        <v>0</v>
      </c>
      <c r="BL153" s="17" t="s">
        <v>124</v>
      </c>
      <c r="BM153" s="173" t="s">
        <v>705</v>
      </c>
    </row>
    <row r="154" spans="2:65" s="1" customFormat="1" ht="24.2" customHeight="1">
      <c r="B154" s="34"/>
      <c r="C154" s="162" t="s">
        <v>392</v>
      </c>
      <c r="D154" s="162" t="s">
        <v>177</v>
      </c>
      <c r="E154" s="163" t="s">
        <v>1271</v>
      </c>
      <c r="F154" s="164" t="s">
        <v>1272</v>
      </c>
      <c r="G154" s="165" t="s">
        <v>408</v>
      </c>
      <c r="H154" s="166">
        <v>1</v>
      </c>
      <c r="I154" s="167"/>
      <c r="J154" s="168">
        <f t="shared" si="5"/>
        <v>0</v>
      </c>
      <c r="K154" s="169"/>
      <c r="L154" s="34"/>
      <c r="M154" s="170" t="s">
        <v>1</v>
      </c>
      <c r="N154" s="136" t="s">
        <v>43</v>
      </c>
      <c r="P154" s="171">
        <f t="shared" si="6"/>
        <v>0</v>
      </c>
      <c r="Q154" s="171">
        <v>0</v>
      </c>
      <c r="R154" s="171">
        <f t="shared" si="7"/>
        <v>0</v>
      </c>
      <c r="S154" s="171">
        <v>0</v>
      </c>
      <c r="T154" s="172">
        <f t="shared" si="8"/>
        <v>0</v>
      </c>
      <c r="AR154" s="173" t="s">
        <v>124</v>
      </c>
      <c r="AT154" s="173" t="s">
        <v>177</v>
      </c>
      <c r="AU154" s="173" t="s">
        <v>85</v>
      </c>
      <c r="AY154" s="17" t="s">
        <v>174</v>
      </c>
      <c r="BE154" s="99">
        <f t="shared" si="9"/>
        <v>0</v>
      </c>
      <c r="BF154" s="99">
        <f t="shared" si="10"/>
        <v>0</v>
      </c>
      <c r="BG154" s="99">
        <f t="shared" si="11"/>
        <v>0</v>
      </c>
      <c r="BH154" s="99">
        <f t="shared" si="12"/>
        <v>0</v>
      </c>
      <c r="BI154" s="99">
        <f t="shared" si="13"/>
        <v>0</v>
      </c>
      <c r="BJ154" s="17" t="s">
        <v>113</v>
      </c>
      <c r="BK154" s="99">
        <f t="shared" si="14"/>
        <v>0</v>
      </c>
      <c r="BL154" s="17" t="s">
        <v>124</v>
      </c>
      <c r="BM154" s="173" t="s">
        <v>715</v>
      </c>
    </row>
    <row r="155" spans="2:65" s="1" customFormat="1" ht="16.5" customHeight="1">
      <c r="B155" s="34"/>
      <c r="C155" s="162" t="s">
        <v>397</v>
      </c>
      <c r="D155" s="162" t="s">
        <v>177</v>
      </c>
      <c r="E155" s="163" t="s">
        <v>1273</v>
      </c>
      <c r="F155" s="164" t="s">
        <v>1274</v>
      </c>
      <c r="G155" s="165" t="s">
        <v>1221</v>
      </c>
      <c r="H155" s="166">
        <v>1</v>
      </c>
      <c r="I155" s="167"/>
      <c r="J155" s="168">
        <f t="shared" si="5"/>
        <v>0</v>
      </c>
      <c r="K155" s="169"/>
      <c r="L155" s="34"/>
      <c r="M155" s="170" t="s">
        <v>1</v>
      </c>
      <c r="N155" s="136" t="s">
        <v>43</v>
      </c>
      <c r="P155" s="171">
        <f t="shared" si="6"/>
        <v>0</v>
      </c>
      <c r="Q155" s="171">
        <v>0</v>
      </c>
      <c r="R155" s="171">
        <f t="shared" si="7"/>
        <v>0</v>
      </c>
      <c r="S155" s="171">
        <v>0</v>
      </c>
      <c r="T155" s="172">
        <f t="shared" si="8"/>
        <v>0</v>
      </c>
      <c r="AR155" s="173" t="s">
        <v>124</v>
      </c>
      <c r="AT155" s="173" t="s">
        <v>177</v>
      </c>
      <c r="AU155" s="173" t="s">
        <v>85</v>
      </c>
      <c r="AY155" s="17" t="s">
        <v>174</v>
      </c>
      <c r="BE155" s="99">
        <f t="shared" si="9"/>
        <v>0</v>
      </c>
      <c r="BF155" s="99">
        <f t="shared" si="10"/>
        <v>0</v>
      </c>
      <c r="BG155" s="99">
        <f t="shared" si="11"/>
        <v>0</v>
      </c>
      <c r="BH155" s="99">
        <f t="shared" si="12"/>
        <v>0</v>
      </c>
      <c r="BI155" s="99">
        <f t="shared" si="13"/>
        <v>0</v>
      </c>
      <c r="BJ155" s="17" t="s">
        <v>113</v>
      </c>
      <c r="BK155" s="99">
        <f t="shared" si="14"/>
        <v>0</v>
      </c>
      <c r="BL155" s="17" t="s">
        <v>124</v>
      </c>
      <c r="BM155" s="173" t="s">
        <v>724</v>
      </c>
    </row>
    <row r="156" spans="2:65" s="1" customFormat="1" ht="48.75">
      <c r="B156" s="34"/>
      <c r="D156" s="175" t="s">
        <v>1213</v>
      </c>
      <c r="F156" s="225" t="s">
        <v>1275</v>
      </c>
      <c r="I156" s="138"/>
      <c r="L156" s="34"/>
      <c r="M156" s="213"/>
      <c r="T156" s="61"/>
      <c r="AT156" s="17" t="s">
        <v>1213</v>
      </c>
      <c r="AU156" s="17" t="s">
        <v>85</v>
      </c>
    </row>
    <row r="157" spans="2:65" s="11" customFormat="1" ht="25.9" customHeight="1">
      <c r="B157" s="151"/>
      <c r="D157" s="152" t="s">
        <v>76</v>
      </c>
      <c r="E157" s="153" t="s">
        <v>976</v>
      </c>
      <c r="F157" s="153" t="s">
        <v>1276</v>
      </c>
      <c r="I157" s="154"/>
      <c r="J157" s="134">
        <f>BK157</f>
        <v>0</v>
      </c>
      <c r="L157" s="151"/>
      <c r="M157" s="155"/>
      <c r="P157" s="156">
        <f>SUM(P158:P159)</f>
        <v>0</v>
      </c>
      <c r="R157" s="156">
        <f>SUM(R158:R159)</f>
        <v>0</v>
      </c>
      <c r="T157" s="157">
        <f>SUM(T158:T159)</f>
        <v>0</v>
      </c>
      <c r="AR157" s="152" t="s">
        <v>85</v>
      </c>
      <c r="AT157" s="158" t="s">
        <v>76</v>
      </c>
      <c r="AU157" s="158" t="s">
        <v>77</v>
      </c>
      <c r="AY157" s="152" t="s">
        <v>174</v>
      </c>
      <c r="BK157" s="159">
        <f>SUM(BK158:BK159)</f>
        <v>0</v>
      </c>
    </row>
    <row r="158" spans="2:65" s="1" customFormat="1" ht="37.700000000000003" customHeight="1">
      <c r="B158" s="34"/>
      <c r="C158" s="162" t="s">
        <v>405</v>
      </c>
      <c r="D158" s="162" t="s">
        <v>177</v>
      </c>
      <c r="E158" s="163" t="s">
        <v>1277</v>
      </c>
      <c r="F158" s="164" t="s">
        <v>1278</v>
      </c>
      <c r="G158" s="165" t="s">
        <v>408</v>
      </c>
      <c r="H158" s="166">
        <v>1</v>
      </c>
      <c r="I158" s="167"/>
      <c r="J158" s="168">
        <f>ROUND(I158*H158,2)</f>
        <v>0</v>
      </c>
      <c r="K158" s="169"/>
      <c r="L158" s="34"/>
      <c r="M158" s="170" t="s">
        <v>1</v>
      </c>
      <c r="N158" s="136" t="s">
        <v>43</v>
      </c>
      <c r="P158" s="171">
        <f>O158*H158</f>
        <v>0</v>
      </c>
      <c r="Q158" s="171">
        <v>0</v>
      </c>
      <c r="R158" s="171">
        <f>Q158*H158</f>
        <v>0</v>
      </c>
      <c r="S158" s="171">
        <v>0</v>
      </c>
      <c r="T158" s="172">
        <f>S158*H158</f>
        <v>0</v>
      </c>
      <c r="AR158" s="173" t="s">
        <v>124</v>
      </c>
      <c r="AT158" s="173" t="s">
        <v>177</v>
      </c>
      <c r="AU158" s="173" t="s">
        <v>85</v>
      </c>
      <c r="AY158" s="17" t="s">
        <v>174</v>
      </c>
      <c r="BE158" s="99">
        <f>IF(N158="základná",J158,0)</f>
        <v>0</v>
      </c>
      <c r="BF158" s="99">
        <f>IF(N158="znížená",J158,0)</f>
        <v>0</v>
      </c>
      <c r="BG158" s="99">
        <f>IF(N158="zákl. prenesená",J158,0)</f>
        <v>0</v>
      </c>
      <c r="BH158" s="99">
        <f>IF(N158="zníž. prenesená",J158,0)</f>
        <v>0</v>
      </c>
      <c r="BI158" s="99">
        <f>IF(N158="nulová",J158,0)</f>
        <v>0</v>
      </c>
      <c r="BJ158" s="17" t="s">
        <v>113</v>
      </c>
      <c r="BK158" s="99">
        <f>ROUND(I158*H158,2)</f>
        <v>0</v>
      </c>
      <c r="BL158" s="17" t="s">
        <v>124</v>
      </c>
      <c r="BM158" s="173" t="s">
        <v>732</v>
      </c>
    </row>
    <row r="159" spans="2:65" s="1" customFormat="1" ht="37.700000000000003" customHeight="1">
      <c r="B159" s="34"/>
      <c r="C159" s="162" t="s">
        <v>7</v>
      </c>
      <c r="D159" s="162" t="s">
        <v>177</v>
      </c>
      <c r="E159" s="163" t="s">
        <v>1279</v>
      </c>
      <c r="F159" s="164" t="s">
        <v>1280</v>
      </c>
      <c r="G159" s="165" t="s">
        <v>408</v>
      </c>
      <c r="H159" s="166">
        <v>1</v>
      </c>
      <c r="I159" s="167"/>
      <c r="J159" s="168">
        <f>ROUND(I159*H159,2)</f>
        <v>0</v>
      </c>
      <c r="K159" s="169"/>
      <c r="L159" s="34"/>
      <c r="M159" s="170" t="s">
        <v>1</v>
      </c>
      <c r="N159" s="136" t="s">
        <v>43</v>
      </c>
      <c r="P159" s="171">
        <f>O159*H159</f>
        <v>0</v>
      </c>
      <c r="Q159" s="171">
        <v>0</v>
      </c>
      <c r="R159" s="171">
        <f>Q159*H159</f>
        <v>0</v>
      </c>
      <c r="S159" s="171">
        <v>0</v>
      </c>
      <c r="T159" s="172">
        <f>S159*H159</f>
        <v>0</v>
      </c>
      <c r="AR159" s="173" t="s">
        <v>124</v>
      </c>
      <c r="AT159" s="173" t="s">
        <v>177</v>
      </c>
      <c r="AU159" s="173" t="s">
        <v>85</v>
      </c>
      <c r="AY159" s="17" t="s">
        <v>174</v>
      </c>
      <c r="BE159" s="99">
        <f>IF(N159="základná",J159,0)</f>
        <v>0</v>
      </c>
      <c r="BF159" s="99">
        <f>IF(N159="znížená",J159,0)</f>
        <v>0</v>
      </c>
      <c r="BG159" s="99">
        <f>IF(N159="zákl. prenesená",J159,0)</f>
        <v>0</v>
      </c>
      <c r="BH159" s="99">
        <f>IF(N159="zníž. prenesená",J159,0)</f>
        <v>0</v>
      </c>
      <c r="BI159" s="99">
        <f>IF(N159="nulová",J159,0)</f>
        <v>0</v>
      </c>
      <c r="BJ159" s="17" t="s">
        <v>113</v>
      </c>
      <c r="BK159" s="99">
        <f>ROUND(I159*H159,2)</f>
        <v>0</v>
      </c>
      <c r="BL159" s="17" t="s">
        <v>124</v>
      </c>
      <c r="BM159" s="173" t="s">
        <v>743</v>
      </c>
    </row>
    <row r="160" spans="2:65" s="11" customFormat="1" ht="25.9" customHeight="1">
      <c r="B160" s="151"/>
      <c r="D160" s="152" t="s">
        <v>76</v>
      </c>
      <c r="E160" s="153" t="s">
        <v>994</v>
      </c>
      <c r="F160" s="153" t="s">
        <v>1281</v>
      </c>
      <c r="I160" s="154"/>
      <c r="J160" s="134">
        <f>BK160</f>
        <v>0</v>
      </c>
      <c r="L160" s="151"/>
      <c r="M160" s="155"/>
      <c r="P160" s="156">
        <f>SUM(P161:P162)</f>
        <v>0</v>
      </c>
      <c r="R160" s="156">
        <f>SUM(R161:R162)</f>
        <v>0</v>
      </c>
      <c r="T160" s="157">
        <f>SUM(T161:T162)</f>
        <v>0</v>
      </c>
      <c r="AR160" s="152" t="s">
        <v>85</v>
      </c>
      <c r="AT160" s="158" t="s">
        <v>76</v>
      </c>
      <c r="AU160" s="158" t="s">
        <v>77</v>
      </c>
      <c r="AY160" s="152" t="s">
        <v>174</v>
      </c>
      <c r="BK160" s="159">
        <f>SUM(BK161:BK162)</f>
        <v>0</v>
      </c>
    </row>
    <row r="161" spans="2:65" s="1" customFormat="1" ht="24.2" customHeight="1">
      <c r="B161" s="34"/>
      <c r="C161" s="162" t="s">
        <v>419</v>
      </c>
      <c r="D161" s="162" t="s">
        <v>177</v>
      </c>
      <c r="E161" s="163" t="s">
        <v>1282</v>
      </c>
      <c r="F161" s="164" t="s">
        <v>1283</v>
      </c>
      <c r="G161" s="165" t="s">
        <v>408</v>
      </c>
      <c r="H161" s="166">
        <v>1</v>
      </c>
      <c r="I161" s="167"/>
      <c r="J161" s="168">
        <f>ROUND(I161*H161,2)</f>
        <v>0</v>
      </c>
      <c r="K161" s="169"/>
      <c r="L161" s="34"/>
      <c r="M161" s="170" t="s">
        <v>1</v>
      </c>
      <c r="N161" s="136" t="s">
        <v>43</v>
      </c>
      <c r="P161" s="171">
        <f>O161*H161</f>
        <v>0</v>
      </c>
      <c r="Q161" s="171">
        <v>0</v>
      </c>
      <c r="R161" s="171">
        <f>Q161*H161</f>
        <v>0</v>
      </c>
      <c r="S161" s="171">
        <v>0</v>
      </c>
      <c r="T161" s="172">
        <f>S161*H161</f>
        <v>0</v>
      </c>
      <c r="AR161" s="173" t="s">
        <v>124</v>
      </c>
      <c r="AT161" s="173" t="s">
        <v>177</v>
      </c>
      <c r="AU161" s="173" t="s">
        <v>85</v>
      </c>
      <c r="AY161" s="17" t="s">
        <v>174</v>
      </c>
      <c r="BE161" s="99">
        <f>IF(N161="základná",J161,0)</f>
        <v>0</v>
      </c>
      <c r="BF161" s="99">
        <f>IF(N161="znížená",J161,0)</f>
        <v>0</v>
      </c>
      <c r="BG161" s="99">
        <f>IF(N161="zákl. prenesená",J161,0)</f>
        <v>0</v>
      </c>
      <c r="BH161" s="99">
        <f>IF(N161="zníž. prenesená",J161,0)</f>
        <v>0</v>
      </c>
      <c r="BI161" s="99">
        <f>IF(N161="nulová",J161,0)</f>
        <v>0</v>
      </c>
      <c r="BJ161" s="17" t="s">
        <v>113</v>
      </c>
      <c r="BK161" s="99">
        <f>ROUND(I161*H161,2)</f>
        <v>0</v>
      </c>
      <c r="BL161" s="17" t="s">
        <v>124</v>
      </c>
      <c r="BM161" s="173" t="s">
        <v>754</v>
      </c>
    </row>
    <row r="162" spans="2:65" s="1" customFormat="1" ht="24.2" customHeight="1">
      <c r="B162" s="34"/>
      <c r="C162" s="162" t="s">
        <v>424</v>
      </c>
      <c r="D162" s="162" t="s">
        <v>177</v>
      </c>
      <c r="E162" s="163" t="s">
        <v>1284</v>
      </c>
      <c r="F162" s="164" t="s">
        <v>1285</v>
      </c>
      <c r="G162" s="165" t="s">
        <v>408</v>
      </c>
      <c r="H162" s="166">
        <v>1</v>
      </c>
      <c r="I162" s="167"/>
      <c r="J162" s="168">
        <f>ROUND(I162*H162,2)</f>
        <v>0</v>
      </c>
      <c r="K162" s="169"/>
      <c r="L162" s="34"/>
      <c r="M162" s="170" t="s">
        <v>1</v>
      </c>
      <c r="N162" s="136" t="s">
        <v>43</v>
      </c>
      <c r="P162" s="171">
        <f>O162*H162</f>
        <v>0</v>
      </c>
      <c r="Q162" s="171">
        <v>0</v>
      </c>
      <c r="R162" s="171">
        <f>Q162*H162</f>
        <v>0</v>
      </c>
      <c r="S162" s="171">
        <v>0</v>
      </c>
      <c r="T162" s="172">
        <f>S162*H162</f>
        <v>0</v>
      </c>
      <c r="AR162" s="173" t="s">
        <v>124</v>
      </c>
      <c r="AT162" s="173" t="s">
        <v>177</v>
      </c>
      <c r="AU162" s="173" t="s">
        <v>85</v>
      </c>
      <c r="AY162" s="17" t="s">
        <v>174</v>
      </c>
      <c r="BE162" s="99">
        <f>IF(N162="základná",J162,0)</f>
        <v>0</v>
      </c>
      <c r="BF162" s="99">
        <f>IF(N162="znížená",J162,0)</f>
        <v>0</v>
      </c>
      <c r="BG162" s="99">
        <f>IF(N162="zákl. prenesená",J162,0)</f>
        <v>0</v>
      </c>
      <c r="BH162" s="99">
        <f>IF(N162="zníž. prenesená",J162,0)</f>
        <v>0</v>
      </c>
      <c r="BI162" s="99">
        <f>IF(N162="nulová",J162,0)</f>
        <v>0</v>
      </c>
      <c r="BJ162" s="17" t="s">
        <v>113</v>
      </c>
      <c r="BK162" s="99">
        <f>ROUND(I162*H162,2)</f>
        <v>0</v>
      </c>
      <c r="BL162" s="17" t="s">
        <v>124</v>
      </c>
      <c r="BM162" s="173" t="s">
        <v>765</v>
      </c>
    </row>
    <row r="163" spans="2:65" s="11" customFormat="1" ht="25.9" customHeight="1">
      <c r="B163" s="151"/>
      <c r="D163" s="152" t="s">
        <v>76</v>
      </c>
      <c r="E163" s="153" t="s">
        <v>1053</v>
      </c>
      <c r="F163" s="153" t="s">
        <v>1286</v>
      </c>
      <c r="I163" s="154"/>
      <c r="J163" s="134">
        <f>BK163</f>
        <v>0</v>
      </c>
      <c r="L163" s="151"/>
      <c r="M163" s="155"/>
      <c r="P163" s="156">
        <f>SUM(P164:P166)</f>
        <v>0</v>
      </c>
      <c r="R163" s="156">
        <f>SUM(R164:R166)</f>
        <v>0</v>
      </c>
      <c r="T163" s="157">
        <f>SUM(T164:T166)</f>
        <v>0</v>
      </c>
      <c r="AR163" s="152" t="s">
        <v>85</v>
      </c>
      <c r="AT163" s="158" t="s">
        <v>76</v>
      </c>
      <c r="AU163" s="158" t="s">
        <v>77</v>
      </c>
      <c r="AY163" s="152" t="s">
        <v>174</v>
      </c>
      <c r="BK163" s="159">
        <f>SUM(BK164:BK166)</f>
        <v>0</v>
      </c>
    </row>
    <row r="164" spans="2:65" s="1" customFormat="1" ht="48.95" customHeight="1">
      <c r="B164" s="34"/>
      <c r="C164" s="162" t="s">
        <v>430</v>
      </c>
      <c r="D164" s="162" t="s">
        <v>177</v>
      </c>
      <c r="E164" s="163" t="s">
        <v>1287</v>
      </c>
      <c r="F164" s="164" t="s">
        <v>1288</v>
      </c>
      <c r="G164" s="165" t="s">
        <v>408</v>
      </c>
      <c r="H164" s="166">
        <v>1</v>
      </c>
      <c r="I164" s="167"/>
      <c r="J164" s="168">
        <f>ROUND(I164*H164,2)</f>
        <v>0</v>
      </c>
      <c r="K164" s="169"/>
      <c r="L164" s="34"/>
      <c r="M164" s="170" t="s">
        <v>1</v>
      </c>
      <c r="N164" s="136" t="s">
        <v>43</v>
      </c>
      <c r="P164" s="171">
        <f>O164*H164</f>
        <v>0</v>
      </c>
      <c r="Q164" s="171">
        <v>0</v>
      </c>
      <c r="R164" s="171">
        <f>Q164*H164</f>
        <v>0</v>
      </c>
      <c r="S164" s="171">
        <v>0</v>
      </c>
      <c r="T164" s="172">
        <f>S164*H164</f>
        <v>0</v>
      </c>
      <c r="AR164" s="173" t="s">
        <v>124</v>
      </c>
      <c r="AT164" s="173" t="s">
        <v>177</v>
      </c>
      <c r="AU164" s="173" t="s">
        <v>85</v>
      </c>
      <c r="AY164" s="17" t="s">
        <v>174</v>
      </c>
      <c r="BE164" s="99">
        <f>IF(N164="základná",J164,0)</f>
        <v>0</v>
      </c>
      <c r="BF164" s="99">
        <f>IF(N164="znížená",J164,0)</f>
        <v>0</v>
      </c>
      <c r="BG164" s="99">
        <f>IF(N164="zákl. prenesená",J164,0)</f>
        <v>0</v>
      </c>
      <c r="BH164" s="99">
        <f>IF(N164="zníž. prenesená",J164,0)</f>
        <v>0</v>
      </c>
      <c r="BI164" s="99">
        <f>IF(N164="nulová",J164,0)</f>
        <v>0</v>
      </c>
      <c r="BJ164" s="17" t="s">
        <v>113</v>
      </c>
      <c r="BK164" s="99">
        <f>ROUND(I164*H164,2)</f>
        <v>0</v>
      </c>
      <c r="BL164" s="17" t="s">
        <v>124</v>
      </c>
      <c r="BM164" s="173" t="s">
        <v>818</v>
      </c>
    </row>
    <row r="165" spans="2:65" s="1" customFormat="1" ht="48.95" customHeight="1">
      <c r="B165" s="34"/>
      <c r="C165" s="162" t="s">
        <v>437</v>
      </c>
      <c r="D165" s="162" t="s">
        <v>177</v>
      </c>
      <c r="E165" s="163" t="s">
        <v>1289</v>
      </c>
      <c r="F165" s="164" t="s">
        <v>1290</v>
      </c>
      <c r="G165" s="165" t="s">
        <v>408</v>
      </c>
      <c r="H165" s="166">
        <v>1</v>
      </c>
      <c r="I165" s="167"/>
      <c r="J165" s="168">
        <f>ROUND(I165*H165,2)</f>
        <v>0</v>
      </c>
      <c r="K165" s="169"/>
      <c r="L165" s="34"/>
      <c r="M165" s="170" t="s">
        <v>1</v>
      </c>
      <c r="N165" s="136" t="s">
        <v>43</v>
      </c>
      <c r="P165" s="171">
        <f>O165*H165</f>
        <v>0</v>
      </c>
      <c r="Q165" s="171">
        <v>0</v>
      </c>
      <c r="R165" s="171">
        <f>Q165*H165</f>
        <v>0</v>
      </c>
      <c r="S165" s="171">
        <v>0</v>
      </c>
      <c r="T165" s="172">
        <f>S165*H165</f>
        <v>0</v>
      </c>
      <c r="AR165" s="173" t="s">
        <v>124</v>
      </c>
      <c r="AT165" s="173" t="s">
        <v>177</v>
      </c>
      <c r="AU165" s="173" t="s">
        <v>85</v>
      </c>
      <c r="AY165" s="17" t="s">
        <v>174</v>
      </c>
      <c r="BE165" s="99">
        <f>IF(N165="základná",J165,0)</f>
        <v>0</v>
      </c>
      <c r="BF165" s="99">
        <f>IF(N165="znížená",J165,0)</f>
        <v>0</v>
      </c>
      <c r="BG165" s="99">
        <f>IF(N165="zákl. prenesená",J165,0)</f>
        <v>0</v>
      </c>
      <c r="BH165" s="99">
        <f>IF(N165="zníž. prenesená",J165,0)</f>
        <v>0</v>
      </c>
      <c r="BI165" s="99">
        <f>IF(N165="nulová",J165,0)</f>
        <v>0</v>
      </c>
      <c r="BJ165" s="17" t="s">
        <v>113</v>
      </c>
      <c r="BK165" s="99">
        <f>ROUND(I165*H165,2)</f>
        <v>0</v>
      </c>
      <c r="BL165" s="17" t="s">
        <v>124</v>
      </c>
      <c r="BM165" s="173" t="s">
        <v>836</v>
      </c>
    </row>
    <row r="166" spans="2:65" s="1" customFormat="1" ht="48.95" customHeight="1">
      <c r="B166" s="34"/>
      <c r="C166" s="162" t="s">
        <v>444</v>
      </c>
      <c r="D166" s="162" t="s">
        <v>177</v>
      </c>
      <c r="E166" s="163" t="s">
        <v>1291</v>
      </c>
      <c r="F166" s="164" t="s">
        <v>1292</v>
      </c>
      <c r="G166" s="165" t="s">
        <v>408</v>
      </c>
      <c r="H166" s="166">
        <v>1</v>
      </c>
      <c r="I166" s="167"/>
      <c r="J166" s="168">
        <f>ROUND(I166*H166,2)</f>
        <v>0</v>
      </c>
      <c r="K166" s="169"/>
      <c r="L166" s="34"/>
      <c r="M166" s="170" t="s">
        <v>1</v>
      </c>
      <c r="N166" s="136" t="s">
        <v>43</v>
      </c>
      <c r="P166" s="171">
        <f>O166*H166</f>
        <v>0</v>
      </c>
      <c r="Q166" s="171">
        <v>0</v>
      </c>
      <c r="R166" s="171">
        <f>Q166*H166</f>
        <v>0</v>
      </c>
      <c r="S166" s="171">
        <v>0</v>
      </c>
      <c r="T166" s="172">
        <f>S166*H166</f>
        <v>0</v>
      </c>
      <c r="AR166" s="173" t="s">
        <v>124</v>
      </c>
      <c r="AT166" s="173" t="s">
        <v>177</v>
      </c>
      <c r="AU166" s="173" t="s">
        <v>85</v>
      </c>
      <c r="AY166" s="17" t="s">
        <v>174</v>
      </c>
      <c r="BE166" s="99">
        <f>IF(N166="základná",J166,0)</f>
        <v>0</v>
      </c>
      <c r="BF166" s="99">
        <f>IF(N166="znížená",J166,0)</f>
        <v>0</v>
      </c>
      <c r="BG166" s="99">
        <f>IF(N166="zákl. prenesená",J166,0)</f>
        <v>0</v>
      </c>
      <c r="BH166" s="99">
        <f>IF(N166="zníž. prenesená",J166,0)</f>
        <v>0</v>
      </c>
      <c r="BI166" s="99">
        <f>IF(N166="nulová",J166,0)</f>
        <v>0</v>
      </c>
      <c r="BJ166" s="17" t="s">
        <v>113</v>
      </c>
      <c r="BK166" s="99">
        <f>ROUND(I166*H166,2)</f>
        <v>0</v>
      </c>
      <c r="BL166" s="17" t="s">
        <v>124</v>
      </c>
      <c r="BM166" s="173" t="s">
        <v>856</v>
      </c>
    </row>
    <row r="167" spans="2:65" s="11" customFormat="1" ht="25.9" customHeight="1">
      <c r="B167" s="151"/>
      <c r="D167" s="152" t="s">
        <v>76</v>
      </c>
      <c r="E167" s="153" t="s">
        <v>1293</v>
      </c>
      <c r="F167" s="153" t="s">
        <v>1294</v>
      </c>
      <c r="I167" s="154"/>
      <c r="J167" s="134">
        <f>BK167</f>
        <v>0</v>
      </c>
      <c r="L167" s="151"/>
      <c r="M167" s="155"/>
      <c r="P167" s="156">
        <f>SUM(P168:P177)</f>
        <v>0</v>
      </c>
      <c r="R167" s="156">
        <f>SUM(R168:R177)</f>
        <v>0</v>
      </c>
      <c r="T167" s="157">
        <f>SUM(T168:T177)</f>
        <v>0</v>
      </c>
      <c r="AR167" s="152" t="s">
        <v>85</v>
      </c>
      <c r="AT167" s="158" t="s">
        <v>76</v>
      </c>
      <c r="AU167" s="158" t="s">
        <v>77</v>
      </c>
      <c r="AY167" s="152" t="s">
        <v>174</v>
      </c>
      <c r="BK167" s="159">
        <f>SUM(BK168:BK177)</f>
        <v>0</v>
      </c>
    </row>
    <row r="168" spans="2:65" s="1" customFormat="1" ht="21.75" customHeight="1">
      <c r="B168" s="34"/>
      <c r="C168" s="162" t="s">
        <v>450</v>
      </c>
      <c r="D168" s="162" t="s">
        <v>177</v>
      </c>
      <c r="E168" s="163" t="s">
        <v>1295</v>
      </c>
      <c r="F168" s="164" t="s">
        <v>1296</v>
      </c>
      <c r="G168" s="165" t="s">
        <v>1221</v>
      </c>
      <c r="H168" s="166">
        <v>1</v>
      </c>
      <c r="I168" s="167"/>
      <c r="J168" s="168">
        <f t="shared" ref="J168:J177" si="15">ROUND(I168*H168,2)</f>
        <v>0</v>
      </c>
      <c r="K168" s="169"/>
      <c r="L168" s="34"/>
      <c r="M168" s="170" t="s">
        <v>1</v>
      </c>
      <c r="N168" s="136" t="s">
        <v>43</v>
      </c>
      <c r="P168" s="171">
        <f t="shared" ref="P168:P177" si="16">O168*H168</f>
        <v>0</v>
      </c>
      <c r="Q168" s="171">
        <v>0</v>
      </c>
      <c r="R168" s="171">
        <f t="shared" ref="R168:R177" si="17">Q168*H168</f>
        <v>0</v>
      </c>
      <c r="S168" s="171">
        <v>0</v>
      </c>
      <c r="T168" s="172">
        <f t="shared" ref="T168:T177" si="18">S168*H168</f>
        <v>0</v>
      </c>
      <c r="AR168" s="173" t="s">
        <v>124</v>
      </c>
      <c r="AT168" s="173" t="s">
        <v>177</v>
      </c>
      <c r="AU168" s="173" t="s">
        <v>85</v>
      </c>
      <c r="AY168" s="17" t="s">
        <v>174</v>
      </c>
      <c r="BE168" s="99">
        <f t="shared" ref="BE168:BE177" si="19">IF(N168="základná",J168,0)</f>
        <v>0</v>
      </c>
      <c r="BF168" s="99">
        <f t="shared" ref="BF168:BF177" si="20">IF(N168="znížená",J168,0)</f>
        <v>0</v>
      </c>
      <c r="BG168" s="99">
        <f t="shared" ref="BG168:BG177" si="21">IF(N168="zákl. prenesená",J168,0)</f>
        <v>0</v>
      </c>
      <c r="BH168" s="99">
        <f t="shared" ref="BH168:BH177" si="22">IF(N168="zníž. prenesená",J168,0)</f>
        <v>0</v>
      </c>
      <c r="BI168" s="99">
        <f t="shared" ref="BI168:BI177" si="23">IF(N168="nulová",J168,0)</f>
        <v>0</v>
      </c>
      <c r="BJ168" s="17" t="s">
        <v>113</v>
      </c>
      <c r="BK168" s="99">
        <f t="shared" ref="BK168:BK177" si="24">ROUND(I168*H168,2)</f>
        <v>0</v>
      </c>
      <c r="BL168" s="17" t="s">
        <v>124</v>
      </c>
      <c r="BM168" s="173" t="s">
        <v>893</v>
      </c>
    </row>
    <row r="169" spans="2:65" s="1" customFormat="1" ht="24.2" customHeight="1">
      <c r="B169" s="34"/>
      <c r="C169" s="162" t="s">
        <v>455</v>
      </c>
      <c r="D169" s="162" t="s">
        <v>177</v>
      </c>
      <c r="E169" s="163" t="s">
        <v>1297</v>
      </c>
      <c r="F169" s="164" t="s">
        <v>1298</v>
      </c>
      <c r="G169" s="165" t="s">
        <v>1221</v>
      </c>
      <c r="H169" s="166">
        <v>1</v>
      </c>
      <c r="I169" s="167"/>
      <c r="J169" s="168">
        <f t="shared" si="15"/>
        <v>0</v>
      </c>
      <c r="K169" s="169"/>
      <c r="L169" s="34"/>
      <c r="M169" s="170" t="s">
        <v>1</v>
      </c>
      <c r="N169" s="136" t="s">
        <v>43</v>
      </c>
      <c r="P169" s="171">
        <f t="shared" si="16"/>
        <v>0</v>
      </c>
      <c r="Q169" s="171">
        <v>0</v>
      </c>
      <c r="R169" s="171">
        <f t="shared" si="17"/>
        <v>0</v>
      </c>
      <c r="S169" s="171">
        <v>0</v>
      </c>
      <c r="T169" s="172">
        <f t="shared" si="18"/>
        <v>0</v>
      </c>
      <c r="AR169" s="173" t="s">
        <v>124</v>
      </c>
      <c r="AT169" s="173" t="s">
        <v>177</v>
      </c>
      <c r="AU169" s="173" t="s">
        <v>85</v>
      </c>
      <c r="AY169" s="17" t="s">
        <v>174</v>
      </c>
      <c r="BE169" s="99">
        <f t="shared" si="19"/>
        <v>0</v>
      </c>
      <c r="BF169" s="99">
        <f t="shared" si="20"/>
        <v>0</v>
      </c>
      <c r="BG169" s="99">
        <f t="shared" si="21"/>
        <v>0</v>
      </c>
      <c r="BH169" s="99">
        <f t="shared" si="22"/>
        <v>0</v>
      </c>
      <c r="BI169" s="99">
        <f t="shared" si="23"/>
        <v>0</v>
      </c>
      <c r="BJ169" s="17" t="s">
        <v>113</v>
      </c>
      <c r="BK169" s="99">
        <f t="shared" si="24"/>
        <v>0</v>
      </c>
      <c r="BL169" s="17" t="s">
        <v>124</v>
      </c>
      <c r="BM169" s="173" t="s">
        <v>917</v>
      </c>
    </row>
    <row r="170" spans="2:65" s="1" customFormat="1" ht="24.2" customHeight="1">
      <c r="B170" s="34"/>
      <c r="C170" s="162" t="s">
        <v>460</v>
      </c>
      <c r="D170" s="162" t="s">
        <v>177</v>
      </c>
      <c r="E170" s="163" t="s">
        <v>1299</v>
      </c>
      <c r="F170" s="164" t="s">
        <v>1300</v>
      </c>
      <c r="G170" s="165" t="s">
        <v>1221</v>
      </c>
      <c r="H170" s="166">
        <v>1</v>
      </c>
      <c r="I170" s="167"/>
      <c r="J170" s="168">
        <f t="shared" si="15"/>
        <v>0</v>
      </c>
      <c r="K170" s="169"/>
      <c r="L170" s="34"/>
      <c r="M170" s="170" t="s">
        <v>1</v>
      </c>
      <c r="N170" s="136" t="s">
        <v>43</v>
      </c>
      <c r="P170" s="171">
        <f t="shared" si="16"/>
        <v>0</v>
      </c>
      <c r="Q170" s="171">
        <v>0</v>
      </c>
      <c r="R170" s="171">
        <f t="shared" si="17"/>
        <v>0</v>
      </c>
      <c r="S170" s="171">
        <v>0</v>
      </c>
      <c r="T170" s="172">
        <f t="shared" si="18"/>
        <v>0</v>
      </c>
      <c r="AR170" s="173" t="s">
        <v>124</v>
      </c>
      <c r="AT170" s="173" t="s">
        <v>177</v>
      </c>
      <c r="AU170" s="173" t="s">
        <v>85</v>
      </c>
      <c r="AY170" s="17" t="s">
        <v>174</v>
      </c>
      <c r="BE170" s="99">
        <f t="shared" si="19"/>
        <v>0</v>
      </c>
      <c r="BF170" s="99">
        <f t="shared" si="20"/>
        <v>0</v>
      </c>
      <c r="BG170" s="99">
        <f t="shared" si="21"/>
        <v>0</v>
      </c>
      <c r="BH170" s="99">
        <f t="shared" si="22"/>
        <v>0</v>
      </c>
      <c r="BI170" s="99">
        <f t="shared" si="23"/>
        <v>0</v>
      </c>
      <c r="BJ170" s="17" t="s">
        <v>113</v>
      </c>
      <c r="BK170" s="99">
        <f t="shared" si="24"/>
        <v>0</v>
      </c>
      <c r="BL170" s="17" t="s">
        <v>124</v>
      </c>
      <c r="BM170" s="173" t="s">
        <v>999</v>
      </c>
    </row>
    <row r="171" spans="2:65" s="1" customFormat="1" ht="24.2" customHeight="1">
      <c r="B171" s="34"/>
      <c r="C171" s="162" t="s">
        <v>466</v>
      </c>
      <c r="D171" s="162" t="s">
        <v>177</v>
      </c>
      <c r="E171" s="163" t="s">
        <v>1301</v>
      </c>
      <c r="F171" s="164" t="s">
        <v>1302</v>
      </c>
      <c r="G171" s="165" t="s">
        <v>1221</v>
      </c>
      <c r="H171" s="166">
        <v>1</v>
      </c>
      <c r="I171" s="167"/>
      <c r="J171" s="168">
        <f t="shared" si="15"/>
        <v>0</v>
      </c>
      <c r="K171" s="169"/>
      <c r="L171" s="34"/>
      <c r="M171" s="170" t="s">
        <v>1</v>
      </c>
      <c r="N171" s="136" t="s">
        <v>43</v>
      </c>
      <c r="P171" s="171">
        <f t="shared" si="16"/>
        <v>0</v>
      </c>
      <c r="Q171" s="171">
        <v>0</v>
      </c>
      <c r="R171" s="171">
        <f t="shared" si="17"/>
        <v>0</v>
      </c>
      <c r="S171" s="171">
        <v>0</v>
      </c>
      <c r="T171" s="172">
        <f t="shared" si="18"/>
        <v>0</v>
      </c>
      <c r="AR171" s="173" t="s">
        <v>124</v>
      </c>
      <c r="AT171" s="173" t="s">
        <v>177</v>
      </c>
      <c r="AU171" s="173" t="s">
        <v>85</v>
      </c>
      <c r="AY171" s="17" t="s">
        <v>174</v>
      </c>
      <c r="BE171" s="99">
        <f t="shared" si="19"/>
        <v>0</v>
      </c>
      <c r="BF171" s="99">
        <f t="shared" si="20"/>
        <v>0</v>
      </c>
      <c r="BG171" s="99">
        <f t="shared" si="21"/>
        <v>0</v>
      </c>
      <c r="BH171" s="99">
        <f t="shared" si="22"/>
        <v>0</v>
      </c>
      <c r="BI171" s="99">
        <f t="shared" si="23"/>
        <v>0</v>
      </c>
      <c r="BJ171" s="17" t="s">
        <v>113</v>
      </c>
      <c r="BK171" s="99">
        <f t="shared" si="24"/>
        <v>0</v>
      </c>
      <c r="BL171" s="17" t="s">
        <v>124</v>
      </c>
      <c r="BM171" s="173" t="s">
        <v>1001</v>
      </c>
    </row>
    <row r="172" spans="2:65" s="1" customFormat="1" ht="24.2" customHeight="1">
      <c r="B172" s="34"/>
      <c r="C172" s="162" t="s">
        <v>473</v>
      </c>
      <c r="D172" s="162" t="s">
        <v>177</v>
      </c>
      <c r="E172" s="163" t="s">
        <v>1303</v>
      </c>
      <c r="F172" s="164" t="s">
        <v>1304</v>
      </c>
      <c r="G172" s="165" t="s">
        <v>1221</v>
      </c>
      <c r="H172" s="166">
        <v>1</v>
      </c>
      <c r="I172" s="167"/>
      <c r="J172" s="168">
        <f t="shared" si="15"/>
        <v>0</v>
      </c>
      <c r="K172" s="169"/>
      <c r="L172" s="34"/>
      <c r="M172" s="170" t="s">
        <v>1</v>
      </c>
      <c r="N172" s="136" t="s">
        <v>43</v>
      </c>
      <c r="P172" s="171">
        <f t="shared" si="16"/>
        <v>0</v>
      </c>
      <c r="Q172" s="171">
        <v>0</v>
      </c>
      <c r="R172" s="171">
        <f t="shared" si="17"/>
        <v>0</v>
      </c>
      <c r="S172" s="171">
        <v>0</v>
      </c>
      <c r="T172" s="172">
        <f t="shared" si="18"/>
        <v>0</v>
      </c>
      <c r="AR172" s="173" t="s">
        <v>124</v>
      </c>
      <c r="AT172" s="173" t="s">
        <v>177</v>
      </c>
      <c r="AU172" s="173" t="s">
        <v>85</v>
      </c>
      <c r="AY172" s="17" t="s">
        <v>174</v>
      </c>
      <c r="BE172" s="99">
        <f t="shared" si="19"/>
        <v>0</v>
      </c>
      <c r="BF172" s="99">
        <f t="shared" si="20"/>
        <v>0</v>
      </c>
      <c r="BG172" s="99">
        <f t="shared" si="21"/>
        <v>0</v>
      </c>
      <c r="BH172" s="99">
        <f t="shared" si="22"/>
        <v>0</v>
      </c>
      <c r="BI172" s="99">
        <f t="shared" si="23"/>
        <v>0</v>
      </c>
      <c r="BJ172" s="17" t="s">
        <v>113</v>
      </c>
      <c r="BK172" s="99">
        <f t="shared" si="24"/>
        <v>0</v>
      </c>
      <c r="BL172" s="17" t="s">
        <v>124</v>
      </c>
      <c r="BM172" s="173" t="s">
        <v>1003</v>
      </c>
    </row>
    <row r="173" spans="2:65" s="1" customFormat="1" ht="24.2" customHeight="1">
      <c r="B173" s="34"/>
      <c r="C173" s="162" t="s">
        <v>479</v>
      </c>
      <c r="D173" s="162" t="s">
        <v>177</v>
      </c>
      <c r="E173" s="163" t="s">
        <v>1305</v>
      </c>
      <c r="F173" s="164" t="s">
        <v>1306</v>
      </c>
      <c r="G173" s="165" t="s">
        <v>1221</v>
      </c>
      <c r="H173" s="166">
        <v>1</v>
      </c>
      <c r="I173" s="167"/>
      <c r="J173" s="168">
        <f t="shared" si="15"/>
        <v>0</v>
      </c>
      <c r="K173" s="169"/>
      <c r="L173" s="34"/>
      <c r="M173" s="170" t="s">
        <v>1</v>
      </c>
      <c r="N173" s="136" t="s">
        <v>43</v>
      </c>
      <c r="P173" s="171">
        <f t="shared" si="16"/>
        <v>0</v>
      </c>
      <c r="Q173" s="171">
        <v>0</v>
      </c>
      <c r="R173" s="171">
        <f t="shared" si="17"/>
        <v>0</v>
      </c>
      <c r="S173" s="171">
        <v>0</v>
      </c>
      <c r="T173" s="172">
        <f t="shared" si="18"/>
        <v>0</v>
      </c>
      <c r="AR173" s="173" t="s">
        <v>124</v>
      </c>
      <c r="AT173" s="173" t="s">
        <v>177</v>
      </c>
      <c r="AU173" s="173" t="s">
        <v>85</v>
      </c>
      <c r="AY173" s="17" t="s">
        <v>174</v>
      </c>
      <c r="BE173" s="99">
        <f t="shared" si="19"/>
        <v>0</v>
      </c>
      <c r="BF173" s="99">
        <f t="shared" si="20"/>
        <v>0</v>
      </c>
      <c r="BG173" s="99">
        <f t="shared" si="21"/>
        <v>0</v>
      </c>
      <c r="BH173" s="99">
        <f t="shared" si="22"/>
        <v>0</v>
      </c>
      <c r="BI173" s="99">
        <f t="shared" si="23"/>
        <v>0</v>
      </c>
      <c r="BJ173" s="17" t="s">
        <v>113</v>
      </c>
      <c r="BK173" s="99">
        <f t="shared" si="24"/>
        <v>0</v>
      </c>
      <c r="BL173" s="17" t="s">
        <v>124</v>
      </c>
      <c r="BM173" s="173" t="s">
        <v>1004</v>
      </c>
    </row>
    <row r="174" spans="2:65" s="1" customFormat="1" ht="24.2" customHeight="1">
      <c r="B174" s="34"/>
      <c r="C174" s="162" t="s">
        <v>486</v>
      </c>
      <c r="D174" s="162" t="s">
        <v>177</v>
      </c>
      <c r="E174" s="163" t="s">
        <v>1307</v>
      </c>
      <c r="F174" s="164" t="s">
        <v>1308</v>
      </c>
      <c r="G174" s="165" t="s">
        <v>1221</v>
      </c>
      <c r="H174" s="166">
        <v>1</v>
      </c>
      <c r="I174" s="167"/>
      <c r="J174" s="168">
        <f t="shared" si="15"/>
        <v>0</v>
      </c>
      <c r="K174" s="169"/>
      <c r="L174" s="34"/>
      <c r="M174" s="170" t="s">
        <v>1</v>
      </c>
      <c r="N174" s="136" t="s">
        <v>43</v>
      </c>
      <c r="P174" s="171">
        <f t="shared" si="16"/>
        <v>0</v>
      </c>
      <c r="Q174" s="171">
        <v>0</v>
      </c>
      <c r="R174" s="171">
        <f t="shared" si="17"/>
        <v>0</v>
      </c>
      <c r="S174" s="171">
        <v>0</v>
      </c>
      <c r="T174" s="172">
        <f t="shared" si="18"/>
        <v>0</v>
      </c>
      <c r="AR174" s="173" t="s">
        <v>124</v>
      </c>
      <c r="AT174" s="173" t="s">
        <v>177</v>
      </c>
      <c r="AU174" s="173" t="s">
        <v>85</v>
      </c>
      <c r="AY174" s="17" t="s">
        <v>174</v>
      </c>
      <c r="BE174" s="99">
        <f t="shared" si="19"/>
        <v>0</v>
      </c>
      <c r="BF174" s="99">
        <f t="shared" si="20"/>
        <v>0</v>
      </c>
      <c r="BG174" s="99">
        <f t="shared" si="21"/>
        <v>0</v>
      </c>
      <c r="BH174" s="99">
        <f t="shared" si="22"/>
        <v>0</v>
      </c>
      <c r="BI174" s="99">
        <f t="shared" si="23"/>
        <v>0</v>
      </c>
      <c r="BJ174" s="17" t="s">
        <v>113</v>
      </c>
      <c r="BK174" s="99">
        <f t="shared" si="24"/>
        <v>0</v>
      </c>
      <c r="BL174" s="17" t="s">
        <v>124</v>
      </c>
      <c r="BM174" s="173" t="s">
        <v>1006</v>
      </c>
    </row>
    <row r="175" spans="2:65" s="1" customFormat="1" ht="21.75" customHeight="1">
      <c r="B175" s="34"/>
      <c r="C175" s="162" t="s">
        <v>495</v>
      </c>
      <c r="D175" s="162" t="s">
        <v>177</v>
      </c>
      <c r="E175" s="163" t="s">
        <v>1309</v>
      </c>
      <c r="F175" s="164" t="s">
        <v>1310</v>
      </c>
      <c r="G175" s="165" t="s">
        <v>1221</v>
      </c>
      <c r="H175" s="166">
        <v>1</v>
      </c>
      <c r="I175" s="167"/>
      <c r="J175" s="168">
        <f t="shared" si="15"/>
        <v>0</v>
      </c>
      <c r="K175" s="169"/>
      <c r="L175" s="34"/>
      <c r="M175" s="170" t="s">
        <v>1</v>
      </c>
      <c r="N175" s="136" t="s">
        <v>43</v>
      </c>
      <c r="P175" s="171">
        <f t="shared" si="16"/>
        <v>0</v>
      </c>
      <c r="Q175" s="171">
        <v>0</v>
      </c>
      <c r="R175" s="171">
        <f t="shared" si="17"/>
        <v>0</v>
      </c>
      <c r="S175" s="171">
        <v>0</v>
      </c>
      <c r="T175" s="172">
        <f t="shared" si="18"/>
        <v>0</v>
      </c>
      <c r="AR175" s="173" t="s">
        <v>124</v>
      </c>
      <c r="AT175" s="173" t="s">
        <v>177</v>
      </c>
      <c r="AU175" s="173" t="s">
        <v>85</v>
      </c>
      <c r="AY175" s="17" t="s">
        <v>174</v>
      </c>
      <c r="BE175" s="99">
        <f t="shared" si="19"/>
        <v>0</v>
      </c>
      <c r="BF175" s="99">
        <f t="shared" si="20"/>
        <v>0</v>
      </c>
      <c r="BG175" s="99">
        <f t="shared" si="21"/>
        <v>0</v>
      </c>
      <c r="BH175" s="99">
        <f t="shared" si="22"/>
        <v>0</v>
      </c>
      <c r="BI175" s="99">
        <f t="shared" si="23"/>
        <v>0</v>
      </c>
      <c r="BJ175" s="17" t="s">
        <v>113</v>
      </c>
      <c r="BK175" s="99">
        <f t="shared" si="24"/>
        <v>0</v>
      </c>
      <c r="BL175" s="17" t="s">
        <v>124</v>
      </c>
      <c r="BM175" s="173" t="s">
        <v>1007</v>
      </c>
    </row>
    <row r="176" spans="2:65" s="1" customFormat="1" ht="24.2" customHeight="1">
      <c r="B176" s="34"/>
      <c r="C176" s="162" t="s">
        <v>500</v>
      </c>
      <c r="D176" s="162" t="s">
        <v>177</v>
      </c>
      <c r="E176" s="163" t="s">
        <v>1311</v>
      </c>
      <c r="F176" s="164" t="s">
        <v>1312</v>
      </c>
      <c r="G176" s="165" t="s">
        <v>1221</v>
      </c>
      <c r="H176" s="166">
        <v>1</v>
      </c>
      <c r="I176" s="167"/>
      <c r="J176" s="168">
        <f t="shared" si="15"/>
        <v>0</v>
      </c>
      <c r="K176" s="169"/>
      <c r="L176" s="34"/>
      <c r="M176" s="170" t="s">
        <v>1</v>
      </c>
      <c r="N176" s="136" t="s">
        <v>43</v>
      </c>
      <c r="P176" s="171">
        <f t="shared" si="16"/>
        <v>0</v>
      </c>
      <c r="Q176" s="171">
        <v>0</v>
      </c>
      <c r="R176" s="171">
        <f t="shared" si="17"/>
        <v>0</v>
      </c>
      <c r="S176" s="171">
        <v>0</v>
      </c>
      <c r="T176" s="172">
        <f t="shared" si="18"/>
        <v>0</v>
      </c>
      <c r="AR176" s="173" t="s">
        <v>124</v>
      </c>
      <c r="AT176" s="173" t="s">
        <v>177</v>
      </c>
      <c r="AU176" s="173" t="s">
        <v>85</v>
      </c>
      <c r="AY176" s="17" t="s">
        <v>174</v>
      </c>
      <c r="BE176" s="99">
        <f t="shared" si="19"/>
        <v>0</v>
      </c>
      <c r="BF176" s="99">
        <f t="shared" si="20"/>
        <v>0</v>
      </c>
      <c r="BG176" s="99">
        <f t="shared" si="21"/>
        <v>0</v>
      </c>
      <c r="BH176" s="99">
        <f t="shared" si="22"/>
        <v>0</v>
      </c>
      <c r="BI176" s="99">
        <f t="shared" si="23"/>
        <v>0</v>
      </c>
      <c r="BJ176" s="17" t="s">
        <v>113</v>
      </c>
      <c r="BK176" s="99">
        <f t="shared" si="24"/>
        <v>0</v>
      </c>
      <c r="BL176" s="17" t="s">
        <v>124</v>
      </c>
      <c r="BM176" s="173" t="s">
        <v>1009</v>
      </c>
    </row>
    <row r="177" spans="2:65" s="1" customFormat="1" ht="24.2" customHeight="1">
      <c r="B177" s="34"/>
      <c r="C177" s="162" t="s">
        <v>504</v>
      </c>
      <c r="D177" s="162" t="s">
        <v>177</v>
      </c>
      <c r="E177" s="163" t="s">
        <v>1313</v>
      </c>
      <c r="F177" s="164" t="s">
        <v>1314</v>
      </c>
      <c r="G177" s="165" t="s">
        <v>1221</v>
      </c>
      <c r="H177" s="166">
        <v>1</v>
      </c>
      <c r="I177" s="167"/>
      <c r="J177" s="168">
        <f t="shared" si="15"/>
        <v>0</v>
      </c>
      <c r="K177" s="169"/>
      <c r="L177" s="34"/>
      <c r="M177" s="170" t="s">
        <v>1</v>
      </c>
      <c r="N177" s="136" t="s">
        <v>43</v>
      </c>
      <c r="P177" s="171">
        <f t="shared" si="16"/>
        <v>0</v>
      </c>
      <c r="Q177" s="171">
        <v>0</v>
      </c>
      <c r="R177" s="171">
        <f t="shared" si="17"/>
        <v>0</v>
      </c>
      <c r="S177" s="171">
        <v>0</v>
      </c>
      <c r="T177" s="172">
        <f t="shared" si="18"/>
        <v>0</v>
      </c>
      <c r="AR177" s="173" t="s">
        <v>124</v>
      </c>
      <c r="AT177" s="173" t="s">
        <v>177</v>
      </c>
      <c r="AU177" s="173" t="s">
        <v>85</v>
      </c>
      <c r="AY177" s="17" t="s">
        <v>174</v>
      </c>
      <c r="BE177" s="99">
        <f t="shared" si="19"/>
        <v>0</v>
      </c>
      <c r="BF177" s="99">
        <f t="shared" si="20"/>
        <v>0</v>
      </c>
      <c r="BG177" s="99">
        <f t="shared" si="21"/>
        <v>0</v>
      </c>
      <c r="BH177" s="99">
        <f t="shared" si="22"/>
        <v>0</v>
      </c>
      <c r="BI177" s="99">
        <f t="shared" si="23"/>
        <v>0</v>
      </c>
      <c r="BJ177" s="17" t="s">
        <v>113</v>
      </c>
      <c r="BK177" s="99">
        <f t="shared" si="24"/>
        <v>0</v>
      </c>
      <c r="BL177" s="17" t="s">
        <v>124</v>
      </c>
      <c r="BM177" s="173" t="s">
        <v>1010</v>
      </c>
    </row>
    <row r="178" spans="2:65" s="11" customFormat="1" ht="25.9" customHeight="1">
      <c r="B178" s="151"/>
      <c r="D178" s="152" t="s">
        <v>76</v>
      </c>
      <c r="E178" s="153" t="s">
        <v>1207</v>
      </c>
      <c r="F178" s="153" t="s">
        <v>1208</v>
      </c>
      <c r="I178" s="154"/>
      <c r="J178" s="134">
        <f>BK178</f>
        <v>0</v>
      </c>
      <c r="L178" s="151"/>
      <c r="M178" s="155"/>
      <c r="P178" s="156">
        <f>P179</f>
        <v>0</v>
      </c>
      <c r="R178" s="156">
        <f>R179</f>
        <v>0</v>
      </c>
      <c r="T178" s="157">
        <f>T179</f>
        <v>0</v>
      </c>
      <c r="AR178" s="152" t="s">
        <v>85</v>
      </c>
      <c r="AT178" s="158" t="s">
        <v>76</v>
      </c>
      <c r="AU178" s="158" t="s">
        <v>77</v>
      </c>
      <c r="AY178" s="152" t="s">
        <v>174</v>
      </c>
      <c r="BK178" s="159">
        <f>BK179</f>
        <v>0</v>
      </c>
    </row>
    <row r="179" spans="2:65" s="1" customFormat="1" ht="55.5" customHeight="1">
      <c r="B179" s="34"/>
      <c r="C179" s="162" t="s">
        <v>508</v>
      </c>
      <c r="D179" s="162" t="s">
        <v>177</v>
      </c>
      <c r="E179" s="163" t="s">
        <v>1315</v>
      </c>
      <c r="F179" s="164" t="s">
        <v>1316</v>
      </c>
      <c r="G179" s="165" t="s">
        <v>1</v>
      </c>
      <c r="H179" s="166">
        <v>0</v>
      </c>
      <c r="I179" s="167"/>
      <c r="J179" s="168">
        <f>ROUND(I179*H179,2)</f>
        <v>0</v>
      </c>
      <c r="K179" s="169"/>
      <c r="L179" s="34"/>
      <c r="M179" s="170" t="s">
        <v>1</v>
      </c>
      <c r="N179" s="136" t="s">
        <v>43</v>
      </c>
      <c r="P179" s="171">
        <f>O179*H179</f>
        <v>0</v>
      </c>
      <c r="Q179" s="171">
        <v>0</v>
      </c>
      <c r="R179" s="171">
        <f>Q179*H179</f>
        <v>0</v>
      </c>
      <c r="S179" s="171">
        <v>0</v>
      </c>
      <c r="T179" s="172">
        <f>S179*H179</f>
        <v>0</v>
      </c>
      <c r="AR179" s="173" t="s">
        <v>1211</v>
      </c>
      <c r="AT179" s="173" t="s">
        <v>177</v>
      </c>
      <c r="AU179" s="173" t="s">
        <v>85</v>
      </c>
      <c r="AY179" s="17" t="s">
        <v>174</v>
      </c>
      <c r="BE179" s="99">
        <f>IF(N179="základná",J179,0)</f>
        <v>0</v>
      </c>
      <c r="BF179" s="99">
        <f>IF(N179="znížená",J179,0)</f>
        <v>0</v>
      </c>
      <c r="BG179" s="99">
        <f>IF(N179="zákl. prenesená",J179,0)</f>
        <v>0</v>
      </c>
      <c r="BH179" s="99">
        <f>IF(N179="zníž. prenesená",J179,0)</f>
        <v>0</v>
      </c>
      <c r="BI179" s="99">
        <f>IF(N179="nulová",J179,0)</f>
        <v>0</v>
      </c>
      <c r="BJ179" s="17" t="s">
        <v>113</v>
      </c>
      <c r="BK179" s="99">
        <f>ROUND(I179*H179,2)</f>
        <v>0</v>
      </c>
      <c r="BL179" s="17" t="s">
        <v>1211</v>
      </c>
      <c r="BM179" s="173" t="s">
        <v>1317</v>
      </c>
    </row>
    <row r="180" spans="2:65" s="1" customFormat="1" ht="49.9" customHeight="1">
      <c r="B180" s="34"/>
      <c r="E180" s="153" t="s">
        <v>929</v>
      </c>
      <c r="F180" s="153" t="s">
        <v>930</v>
      </c>
      <c r="J180" s="134">
        <f t="shared" ref="J180:J185" si="25">BK180</f>
        <v>0</v>
      </c>
      <c r="L180" s="34"/>
      <c r="M180" s="213"/>
      <c r="T180" s="61"/>
      <c r="AT180" s="17" t="s">
        <v>76</v>
      </c>
      <c r="AU180" s="17" t="s">
        <v>77</v>
      </c>
      <c r="AY180" s="17" t="s">
        <v>931</v>
      </c>
      <c r="BK180" s="99">
        <f>SUM(BK181:BK185)</f>
        <v>0</v>
      </c>
    </row>
    <row r="181" spans="2:65" s="1" customFormat="1" ht="16.350000000000001" customHeight="1">
      <c r="B181" s="34"/>
      <c r="C181" s="214" t="s">
        <v>1</v>
      </c>
      <c r="D181" s="214" t="s">
        <v>177</v>
      </c>
      <c r="E181" s="215" t="s">
        <v>1</v>
      </c>
      <c r="F181" s="216" t="s">
        <v>1</v>
      </c>
      <c r="G181" s="217" t="s">
        <v>1</v>
      </c>
      <c r="H181" s="218"/>
      <c r="I181" s="219"/>
      <c r="J181" s="220">
        <f t="shared" si="25"/>
        <v>0</v>
      </c>
      <c r="K181" s="169"/>
      <c r="L181" s="34"/>
      <c r="M181" s="221" t="s">
        <v>1</v>
      </c>
      <c r="N181" s="222" t="s">
        <v>43</v>
      </c>
      <c r="T181" s="61"/>
      <c r="AT181" s="17" t="s">
        <v>931</v>
      </c>
      <c r="AU181" s="17" t="s">
        <v>85</v>
      </c>
      <c r="AY181" s="17" t="s">
        <v>931</v>
      </c>
      <c r="BE181" s="99">
        <f>IF(N181="základná",J181,0)</f>
        <v>0</v>
      </c>
      <c r="BF181" s="99">
        <f>IF(N181="znížená",J181,0)</f>
        <v>0</v>
      </c>
      <c r="BG181" s="99">
        <f>IF(N181="zákl. prenesená",J181,0)</f>
        <v>0</v>
      </c>
      <c r="BH181" s="99">
        <f>IF(N181="zníž. prenesená",J181,0)</f>
        <v>0</v>
      </c>
      <c r="BI181" s="99">
        <f>IF(N181="nulová",J181,0)</f>
        <v>0</v>
      </c>
      <c r="BJ181" s="17" t="s">
        <v>113</v>
      </c>
      <c r="BK181" s="99">
        <f>I181*H181</f>
        <v>0</v>
      </c>
    </row>
    <row r="182" spans="2:65" s="1" customFormat="1" ht="16.350000000000001" customHeight="1">
      <c r="B182" s="34"/>
      <c r="C182" s="214" t="s">
        <v>1</v>
      </c>
      <c r="D182" s="214" t="s">
        <v>177</v>
      </c>
      <c r="E182" s="215" t="s">
        <v>1</v>
      </c>
      <c r="F182" s="216" t="s">
        <v>1</v>
      </c>
      <c r="G182" s="217" t="s">
        <v>1</v>
      </c>
      <c r="H182" s="218"/>
      <c r="I182" s="219"/>
      <c r="J182" s="220">
        <f t="shared" si="25"/>
        <v>0</v>
      </c>
      <c r="K182" s="169"/>
      <c r="L182" s="34"/>
      <c r="M182" s="221" t="s">
        <v>1</v>
      </c>
      <c r="N182" s="222" t="s">
        <v>43</v>
      </c>
      <c r="T182" s="61"/>
      <c r="AT182" s="17" t="s">
        <v>931</v>
      </c>
      <c r="AU182" s="17" t="s">
        <v>85</v>
      </c>
      <c r="AY182" s="17" t="s">
        <v>931</v>
      </c>
      <c r="BE182" s="99">
        <f>IF(N182="základná",J182,0)</f>
        <v>0</v>
      </c>
      <c r="BF182" s="99">
        <f>IF(N182="znížená",J182,0)</f>
        <v>0</v>
      </c>
      <c r="BG182" s="99">
        <f>IF(N182="zákl. prenesená",J182,0)</f>
        <v>0</v>
      </c>
      <c r="BH182" s="99">
        <f>IF(N182="zníž. prenesená",J182,0)</f>
        <v>0</v>
      </c>
      <c r="BI182" s="99">
        <f>IF(N182="nulová",J182,0)</f>
        <v>0</v>
      </c>
      <c r="BJ182" s="17" t="s">
        <v>113</v>
      </c>
      <c r="BK182" s="99">
        <f>I182*H182</f>
        <v>0</v>
      </c>
    </row>
    <row r="183" spans="2:65" s="1" customFormat="1" ht="16.350000000000001" customHeight="1">
      <c r="B183" s="34"/>
      <c r="C183" s="214" t="s">
        <v>1</v>
      </c>
      <c r="D183" s="214" t="s">
        <v>177</v>
      </c>
      <c r="E183" s="215" t="s">
        <v>1</v>
      </c>
      <c r="F183" s="216" t="s">
        <v>1</v>
      </c>
      <c r="G183" s="217" t="s">
        <v>1</v>
      </c>
      <c r="H183" s="218"/>
      <c r="I183" s="219"/>
      <c r="J183" s="220">
        <f t="shared" si="25"/>
        <v>0</v>
      </c>
      <c r="K183" s="169"/>
      <c r="L183" s="34"/>
      <c r="M183" s="221" t="s">
        <v>1</v>
      </c>
      <c r="N183" s="222" t="s">
        <v>43</v>
      </c>
      <c r="T183" s="61"/>
      <c r="AT183" s="17" t="s">
        <v>931</v>
      </c>
      <c r="AU183" s="17" t="s">
        <v>85</v>
      </c>
      <c r="AY183" s="17" t="s">
        <v>931</v>
      </c>
      <c r="BE183" s="99">
        <f>IF(N183="základná",J183,0)</f>
        <v>0</v>
      </c>
      <c r="BF183" s="99">
        <f>IF(N183="znížená",J183,0)</f>
        <v>0</v>
      </c>
      <c r="BG183" s="99">
        <f>IF(N183="zákl. prenesená",J183,0)</f>
        <v>0</v>
      </c>
      <c r="BH183" s="99">
        <f>IF(N183="zníž. prenesená",J183,0)</f>
        <v>0</v>
      </c>
      <c r="BI183" s="99">
        <f>IF(N183="nulová",J183,0)</f>
        <v>0</v>
      </c>
      <c r="BJ183" s="17" t="s">
        <v>113</v>
      </c>
      <c r="BK183" s="99">
        <f>I183*H183</f>
        <v>0</v>
      </c>
    </row>
    <row r="184" spans="2:65" s="1" customFormat="1" ht="16.350000000000001" customHeight="1">
      <c r="B184" s="34"/>
      <c r="C184" s="214" t="s">
        <v>1</v>
      </c>
      <c r="D184" s="214" t="s">
        <v>177</v>
      </c>
      <c r="E184" s="215" t="s">
        <v>1</v>
      </c>
      <c r="F184" s="216" t="s">
        <v>1</v>
      </c>
      <c r="G184" s="217" t="s">
        <v>1</v>
      </c>
      <c r="H184" s="218"/>
      <c r="I184" s="219"/>
      <c r="J184" s="220">
        <f t="shared" si="25"/>
        <v>0</v>
      </c>
      <c r="K184" s="169"/>
      <c r="L184" s="34"/>
      <c r="M184" s="221" t="s">
        <v>1</v>
      </c>
      <c r="N184" s="222" t="s">
        <v>43</v>
      </c>
      <c r="T184" s="61"/>
      <c r="AT184" s="17" t="s">
        <v>931</v>
      </c>
      <c r="AU184" s="17" t="s">
        <v>85</v>
      </c>
      <c r="AY184" s="17" t="s">
        <v>931</v>
      </c>
      <c r="BE184" s="99">
        <f>IF(N184="základná",J184,0)</f>
        <v>0</v>
      </c>
      <c r="BF184" s="99">
        <f>IF(N184="znížená",J184,0)</f>
        <v>0</v>
      </c>
      <c r="BG184" s="99">
        <f>IF(N184="zákl. prenesená",J184,0)</f>
        <v>0</v>
      </c>
      <c r="BH184" s="99">
        <f>IF(N184="zníž. prenesená",J184,0)</f>
        <v>0</v>
      </c>
      <c r="BI184" s="99">
        <f>IF(N184="nulová",J184,0)</f>
        <v>0</v>
      </c>
      <c r="BJ184" s="17" t="s">
        <v>113</v>
      </c>
      <c r="BK184" s="99">
        <f>I184*H184</f>
        <v>0</v>
      </c>
    </row>
    <row r="185" spans="2:65" s="1" customFormat="1" ht="16.350000000000001" customHeight="1">
      <c r="B185" s="34"/>
      <c r="C185" s="214" t="s">
        <v>1</v>
      </c>
      <c r="D185" s="214" t="s">
        <v>177</v>
      </c>
      <c r="E185" s="215" t="s">
        <v>1</v>
      </c>
      <c r="F185" s="216" t="s">
        <v>1</v>
      </c>
      <c r="G185" s="217" t="s">
        <v>1</v>
      </c>
      <c r="H185" s="218"/>
      <c r="I185" s="219"/>
      <c r="J185" s="220">
        <f t="shared" si="25"/>
        <v>0</v>
      </c>
      <c r="K185" s="169"/>
      <c r="L185" s="34"/>
      <c r="M185" s="221" t="s">
        <v>1</v>
      </c>
      <c r="N185" s="222" t="s">
        <v>43</v>
      </c>
      <c r="O185" s="223"/>
      <c r="P185" s="223"/>
      <c r="Q185" s="223"/>
      <c r="R185" s="223"/>
      <c r="S185" s="223"/>
      <c r="T185" s="224"/>
      <c r="AT185" s="17" t="s">
        <v>931</v>
      </c>
      <c r="AU185" s="17" t="s">
        <v>85</v>
      </c>
      <c r="AY185" s="17" t="s">
        <v>931</v>
      </c>
      <c r="BE185" s="99">
        <f>IF(N185="základná",J185,0)</f>
        <v>0</v>
      </c>
      <c r="BF185" s="99">
        <f>IF(N185="znížená",J185,0)</f>
        <v>0</v>
      </c>
      <c r="BG185" s="99">
        <f>IF(N185="zákl. prenesená",J185,0)</f>
        <v>0</v>
      </c>
      <c r="BH185" s="99">
        <f>IF(N185="zníž. prenesená",J185,0)</f>
        <v>0</v>
      </c>
      <c r="BI185" s="99">
        <f>IF(N185="nulová",J185,0)</f>
        <v>0</v>
      </c>
      <c r="BJ185" s="17" t="s">
        <v>113</v>
      </c>
      <c r="BK185" s="99">
        <f>I185*H185</f>
        <v>0</v>
      </c>
    </row>
    <row r="186" spans="2:65" s="1" customFormat="1" ht="6.95" customHeight="1"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34"/>
    </row>
  </sheetData>
  <sheetProtection algorithmName="SHA-512" hashValue="50C5ZxfRWdyLyuu7RZHiQYjB1+0wX689006JlKG7XKb7eAOZ0aoSfwwt0XNQmy2XeENB4mNCEIcr5b3kmwnx0Q==" saltValue="c0bcOSkzW1uu4qJghZe95J6ZboTX5jDpnEV3+c5upIcquK7C/1xu+qS36+clGJqg0bXIHWnbZx+1WYC2djayPA==" spinCount="100000" sheet="1" objects="1" scenarios="1" formatColumns="0" formatRows="0" autoFilter="0"/>
  <autoFilter ref="C132:K185" xr:uid="{00000000-0009-0000-0000-000006000000}"/>
  <mergeCells count="14">
    <mergeCell ref="D111:F111"/>
    <mergeCell ref="E123:H123"/>
    <mergeCell ref="E125:H125"/>
    <mergeCell ref="L2:V2"/>
    <mergeCell ref="E87:H87"/>
    <mergeCell ref="D107:F107"/>
    <mergeCell ref="D108:F108"/>
    <mergeCell ref="D109:F109"/>
    <mergeCell ref="D110:F110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181:D186" xr:uid="{00000000-0002-0000-0600-000000000000}">
      <formula1>"K, M"</formula1>
    </dataValidation>
    <dataValidation type="list" allowBlank="1" showInputMessage="1" showErrorMessage="1" error="Povolené sú hodnoty základná, znížená, nulová." sqref="N181:N186" xr:uid="{00000000-0002-0000-06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H271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1318</v>
      </c>
      <c r="H4" s="20"/>
    </row>
    <row r="5" spans="2:8" ht="12" customHeight="1">
      <c r="B5" s="20"/>
      <c r="C5" s="24" t="s">
        <v>12</v>
      </c>
      <c r="D5" s="273" t="s">
        <v>13</v>
      </c>
      <c r="E5" s="245"/>
      <c r="F5" s="245"/>
      <c r="H5" s="20"/>
    </row>
    <row r="6" spans="2:8" ht="36.950000000000003" customHeight="1">
      <c r="B6" s="20"/>
      <c r="C6" s="26" t="s">
        <v>15</v>
      </c>
      <c r="D6" s="270" t="s">
        <v>16</v>
      </c>
      <c r="E6" s="245"/>
      <c r="F6" s="245"/>
      <c r="H6" s="20"/>
    </row>
    <row r="7" spans="2:8" ht="16.5" customHeight="1">
      <c r="B7" s="20"/>
      <c r="C7" s="27" t="s">
        <v>21</v>
      </c>
      <c r="D7" s="57" t="str">
        <f>'Rekapitulácia stavby'!AN8</f>
        <v>7. 2. 2025</v>
      </c>
      <c r="H7" s="20"/>
    </row>
    <row r="8" spans="2:8" s="1" customFormat="1" ht="10.7" customHeight="1">
      <c r="B8" s="34"/>
      <c r="H8" s="34"/>
    </row>
    <row r="9" spans="2:8" s="10" customFormat="1" ht="29.25" customHeight="1">
      <c r="B9" s="142"/>
      <c r="C9" s="143" t="s">
        <v>58</v>
      </c>
      <c r="D9" s="144" t="s">
        <v>59</v>
      </c>
      <c r="E9" s="144" t="s">
        <v>162</v>
      </c>
      <c r="F9" s="145" t="s">
        <v>1319</v>
      </c>
      <c r="H9" s="142"/>
    </row>
    <row r="10" spans="2:8" s="1" customFormat="1" ht="26.45" customHeight="1">
      <c r="B10" s="34"/>
      <c r="C10" s="226" t="s">
        <v>82</v>
      </c>
      <c r="D10" s="226" t="s">
        <v>83</v>
      </c>
      <c r="H10" s="34"/>
    </row>
    <row r="11" spans="2:8" s="1" customFormat="1" ht="16.7" customHeight="1">
      <c r="B11" s="34"/>
      <c r="C11" s="227" t="s">
        <v>111</v>
      </c>
      <c r="D11" s="228" t="s">
        <v>1</v>
      </c>
      <c r="E11" s="229" t="s">
        <v>1</v>
      </c>
      <c r="F11" s="230">
        <v>21.2</v>
      </c>
      <c r="H11" s="34"/>
    </row>
    <row r="12" spans="2:8" s="1" customFormat="1" ht="16.7" customHeight="1">
      <c r="B12" s="34"/>
      <c r="C12" s="231" t="s">
        <v>1</v>
      </c>
      <c r="D12" s="231" t="s">
        <v>804</v>
      </c>
      <c r="E12" s="17" t="s">
        <v>1</v>
      </c>
      <c r="F12" s="232">
        <v>0</v>
      </c>
      <c r="H12" s="34"/>
    </row>
    <row r="13" spans="2:8" s="1" customFormat="1" ht="16.7" customHeight="1">
      <c r="B13" s="34"/>
      <c r="C13" s="231" t="s">
        <v>1</v>
      </c>
      <c r="D13" s="231" t="s">
        <v>112</v>
      </c>
      <c r="E13" s="17" t="s">
        <v>1</v>
      </c>
      <c r="F13" s="232">
        <v>21.2</v>
      </c>
      <c r="H13" s="34"/>
    </row>
    <row r="14" spans="2:8" s="1" customFormat="1" ht="16.7" customHeight="1">
      <c r="B14" s="34"/>
      <c r="C14" s="231" t="s">
        <v>111</v>
      </c>
      <c r="D14" s="231" t="s">
        <v>185</v>
      </c>
      <c r="E14" s="17" t="s">
        <v>1</v>
      </c>
      <c r="F14" s="232">
        <v>21.2</v>
      </c>
      <c r="H14" s="34"/>
    </row>
    <row r="15" spans="2:8" s="1" customFormat="1" ht="16.7" customHeight="1">
      <c r="B15" s="34"/>
      <c r="C15" s="233" t="s">
        <v>1320</v>
      </c>
      <c r="H15" s="34"/>
    </row>
    <row r="16" spans="2:8" s="1" customFormat="1" ht="33.75">
      <c r="B16" s="34"/>
      <c r="C16" s="231" t="s">
        <v>801</v>
      </c>
      <c r="D16" s="231" t="s">
        <v>802</v>
      </c>
      <c r="E16" s="17" t="s">
        <v>180</v>
      </c>
      <c r="F16" s="232">
        <v>21.2</v>
      </c>
      <c r="H16" s="34"/>
    </row>
    <row r="17" spans="2:8" s="1" customFormat="1" ht="16.7" customHeight="1">
      <c r="B17" s="34"/>
      <c r="C17" s="231" t="s">
        <v>207</v>
      </c>
      <c r="D17" s="231" t="s">
        <v>208</v>
      </c>
      <c r="E17" s="17" t="s">
        <v>180</v>
      </c>
      <c r="F17" s="232">
        <v>21.2</v>
      </c>
      <c r="H17" s="34"/>
    </row>
    <row r="18" spans="2:8" s="1" customFormat="1" ht="16.7" customHeight="1">
      <c r="B18" s="34"/>
      <c r="C18" s="231" t="s">
        <v>808</v>
      </c>
      <c r="D18" s="231" t="s">
        <v>809</v>
      </c>
      <c r="E18" s="17" t="s">
        <v>180</v>
      </c>
      <c r="F18" s="232">
        <v>21.835999999999999</v>
      </c>
      <c r="H18" s="34"/>
    </row>
    <row r="19" spans="2:8" s="1" customFormat="1" ht="16.7" customHeight="1">
      <c r="B19" s="34"/>
      <c r="C19" s="227" t="s">
        <v>114</v>
      </c>
      <c r="D19" s="228" t="s">
        <v>1</v>
      </c>
      <c r="E19" s="229" t="s">
        <v>1</v>
      </c>
      <c r="F19" s="230">
        <v>415.89800000000002</v>
      </c>
      <c r="H19" s="34"/>
    </row>
    <row r="20" spans="2:8" s="1" customFormat="1" ht="16.7" customHeight="1">
      <c r="B20" s="34"/>
      <c r="C20" s="231" t="s">
        <v>1</v>
      </c>
      <c r="D20" s="231" t="s">
        <v>865</v>
      </c>
      <c r="E20" s="17" t="s">
        <v>1</v>
      </c>
      <c r="F20" s="232">
        <v>0</v>
      </c>
      <c r="H20" s="34"/>
    </row>
    <row r="21" spans="2:8" s="1" customFormat="1" ht="16.7" customHeight="1">
      <c r="B21" s="34"/>
      <c r="C21" s="231" t="s">
        <v>1</v>
      </c>
      <c r="D21" s="231" t="s">
        <v>221</v>
      </c>
      <c r="E21" s="17" t="s">
        <v>1</v>
      </c>
      <c r="F21" s="232">
        <v>0</v>
      </c>
      <c r="H21" s="34"/>
    </row>
    <row r="22" spans="2:8" s="1" customFormat="1" ht="16.7" customHeight="1">
      <c r="B22" s="34"/>
      <c r="C22" s="231" t="s">
        <v>1</v>
      </c>
      <c r="D22" s="231" t="s">
        <v>222</v>
      </c>
      <c r="E22" s="17" t="s">
        <v>1</v>
      </c>
      <c r="F22" s="232">
        <v>0</v>
      </c>
      <c r="H22" s="34"/>
    </row>
    <row r="23" spans="2:8" s="1" customFormat="1" ht="16.7" customHeight="1">
      <c r="B23" s="34"/>
      <c r="C23" s="231" t="s">
        <v>1</v>
      </c>
      <c r="D23" s="231" t="s">
        <v>270</v>
      </c>
      <c r="E23" s="17" t="s">
        <v>1</v>
      </c>
      <c r="F23" s="232">
        <v>5.9770000000000003</v>
      </c>
      <c r="H23" s="34"/>
    </row>
    <row r="24" spans="2:8" s="1" customFormat="1" ht="16.7" customHeight="1">
      <c r="B24" s="34"/>
      <c r="C24" s="231" t="s">
        <v>1</v>
      </c>
      <c r="D24" s="231" t="s">
        <v>271</v>
      </c>
      <c r="E24" s="17" t="s">
        <v>1</v>
      </c>
      <c r="F24" s="232">
        <v>71.989000000000004</v>
      </c>
      <c r="H24" s="34"/>
    </row>
    <row r="25" spans="2:8" s="1" customFormat="1" ht="16.7" customHeight="1">
      <c r="B25" s="34"/>
      <c r="C25" s="231" t="s">
        <v>1</v>
      </c>
      <c r="D25" s="231" t="s">
        <v>272</v>
      </c>
      <c r="E25" s="17" t="s">
        <v>1</v>
      </c>
      <c r="F25" s="232">
        <v>-0.88</v>
      </c>
      <c r="H25" s="34"/>
    </row>
    <row r="26" spans="2:8" s="1" customFormat="1" ht="16.7" customHeight="1">
      <c r="B26" s="34"/>
      <c r="C26" s="231" t="s">
        <v>1</v>
      </c>
      <c r="D26" s="231" t="s">
        <v>273</v>
      </c>
      <c r="E26" s="17" t="s">
        <v>1</v>
      </c>
      <c r="F26" s="232">
        <v>-0.8</v>
      </c>
      <c r="H26" s="34"/>
    </row>
    <row r="27" spans="2:8" s="1" customFormat="1" ht="16.7" customHeight="1">
      <c r="B27" s="34"/>
      <c r="C27" s="231" t="s">
        <v>1</v>
      </c>
      <c r="D27" s="231" t="s">
        <v>274</v>
      </c>
      <c r="E27" s="17" t="s">
        <v>1</v>
      </c>
      <c r="F27" s="232">
        <v>-4.2279999999999998</v>
      </c>
      <c r="H27" s="34"/>
    </row>
    <row r="28" spans="2:8" s="1" customFormat="1" ht="16.7" customHeight="1">
      <c r="B28" s="34"/>
      <c r="C28" s="231" t="s">
        <v>1</v>
      </c>
      <c r="D28" s="231" t="s">
        <v>866</v>
      </c>
      <c r="E28" s="17" t="s">
        <v>1</v>
      </c>
      <c r="F28" s="232">
        <v>0</v>
      </c>
      <c r="H28" s="34"/>
    </row>
    <row r="29" spans="2:8" s="1" customFormat="1" ht="16.7" customHeight="1">
      <c r="B29" s="34"/>
      <c r="C29" s="231" t="s">
        <v>1</v>
      </c>
      <c r="D29" s="231" t="s">
        <v>867</v>
      </c>
      <c r="E29" s="17" t="s">
        <v>1</v>
      </c>
      <c r="F29" s="232">
        <v>0.88</v>
      </c>
      <c r="H29" s="34"/>
    </row>
    <row r="30" spans="2:8" s="1" customFormat="1" ht="16.7" customHeight="1">
      <c r="B30" s="34"/>
      <c r="C30" s="231" t="s">
        <v>1</v>
      </c>
      <c r="D30" s="231" t="s">
        <v>868</v>
      </c>
      <c r="E30" s="17" t="s">
        <v>1</v>
      </c>
      <c r="F30" s="232">
        <v>0</v>
      </c>
      <c r="H30" s="34"/>
    </row>
    <row r="31" spans="2:8" s="1" customFormat="1" ht="16.7" customHeight="1">
      <c r="B31" s="34"/>
      <c r="C31" s="231" t="s">
        <v>1</v>
      </c>
      <c r="D31" s="231" t="s">
        <v>869</v>
      </c>
      <c r="E31" s="17" t="s">
        <v>1</v>
      </c>
      <c r="F31" s="232">
        <v>4.4349999999999996</v>
      </c>
      <c r="H31" s="34"/>
    </row>
    <row r="32" spans="2:8" s="1" customFormat="1" ht="16.7" customHeight="1">
      <c r="B32" s="34"/>
      <c r="C32" s="231" t="s">
        <v>1</v>
      </c>
      <c r="D32" s="231" t="s">
        <v>870</v>
      </c>
      <c r="E32" s="17" t="s">
        <v>1</v>
      </c>
      <c r="F32" s="232">
        <v>-1.62</v>
      </c>
      <c r="H32" s="34"/>
    </row>
    <row r="33" spans="2:8" s="1" customFormat="1" ht="16.7" customHeight="1">
      <c r="B33" s="34"/>
      <c r="C33" s="231" t="s">
        <v>1</v>
      </c>
      <c r="D33" s="231" t="s">
        <v>228</v>
      </c>
      <c r="E33" s="17" t="s">
        <v>1</v>
      </c>
      <c r="F33" s="232">
        <v>0</v>
      </c>
      <c r="H33" s="34"/>
    </row>
    <row r="34" spans="2:8" s="1" customFormat="1" ht="16.7" customHeight="1">
      <c r="B34" s="34"/>
      <c r="C34" s="231" t="s">
        <v>1</v>
      </c>
      <c r="D34" s="231" t="s">
        <v>229</v>
      </c>
      <c r="E34" s="17" t="s">
        <v>1</v>
      </c>
      <c r="F34" s="232">
        <v>0</v>
      </c>
      <c r="H34" s="34"/>
    </row>
    <row r="35" spans="2:8" s="1" customFormat="1" ht="16.7" customHeight="1">
      <c r="B35" s="34"/>
      <c r="C35" s="231" t="s">
        <v>1</v>
      </c>
      <c r="D35" s="231" t="s">
        <v>275</v>
      </c>
      <c r="E35" s="17" t="s">
        <v>1</v>
      </c>
      <c r="F35" s="232">
        <v>27.74</v>
      </c>
      <c r="H35" s="34"/>
    </row>
    <row r="36" spans="2:8" s="1" customFormat="1" ht="16.7" customHeight="1">
      <c r="B36" s="34"/>
      <c r="C36" s="231" t="s">
        <v>1</v>
      </c>
      <c r="D36" s="231" t="s">
        <v>276</v>
      </c>
      <c r="E36" s="17" t="s">
        <v>1</v>
      </c>
      <c r="F36" s="232">
        <v>-1.615</v>
      </c>
      <c r="H36" s="34"/>
    </row>
    <row r="37" spans="2:8" s="1" customFormat="1" ht="16.7" customHeight="1">
      <c r="B37" s="34"/>
      <c r="C37" s="231" t="s">
        <v>1</v>
      </c>
      <c r="D37" s="231" t="s">
        <v>277</v>
      </c>
      <c r="E37" s="17" t="s">
        <v>1</v>
      </c>
      <c r="F37" s="232">
        <v>-1.43</v>
      </c>
      <c r="H37" s="34"/>
    </row>
    <row r="38" spans="2:8" s="1" customFormat="1" ht="16.7" customHeight="1">
      <c r="B38" s="34"/>
      <c r="C38" s="231" t="s">
        <v>1</v>
      </c>
      <c r="D38" s="231" t="s">
        <v>278</v>
      </c>
      <c r="E38" s="17" t="s">
        <v>1</v>
      </c>
      <c r="F38" s="232">
        <v>-0.495</v>
      </c>
      <c r="H38" s="34"/>
    </row>
    <row r="39" spans="2:8" s="1" customFormat="1" ht="16.7" customHeight="1">
      <c r="B39" s="34"/>
      <c r="C39" s="231" t="s">
        <v>1</v>
      </c>
      <c r="D39" s="231" t="s">
        <v>279</v>
      </c>
      <c r="E39" s="17" t="s">
        <v>1</v>
      </c>
      <c r="F39" s="232">
        <v>-1.8</v>
      </c>
      <c r="H39" s="34"/>
    </row>
    <row r="40" spans="2:8" s="1" customFormat="1" ht="16.7" customHeight="1">
      <c r="B40" s="34"/>
      <c r="C40" s="231" t="s">
        <v>1</v>
      </c>
      <c r="D40" s="231" t="s">
        <v>871</v>
      </c>
      <c r="E40" s="17" t="s">
        <v>1</v>
      </c>
      <c r="F40" s="232">
        <v>0</v>
      </c>
      <c r="H40" s="34"/>
    </row>
    <row r="41" spans="2:8" s="1" customFormat="1" ht="16.7" customHeight="1">
      <c r="B41" s="34"/>
      <c r="C41" s="231" t="s">
        <v>1</v>
      </c>
      <c r="D41" s="231" t="s">
        <v>872</v>
      </c>
      <c r="E41" s="17" t="s">
        <v>1</v>
      </c>
      <c r="F41" s="232">
        <v>0.495</v>
      </c>
      <c r="H41" s="34"/>
    </row>
    <row r="42" spans="2:8" s="1" customFormat="1" ht="16.7" customHeight="1">
      <c r="B42" s="34"/>
      <c r="C42" s="231" t="s">
        <v>1</v>
      </c>
      <c r="D42" s="231" t="s">
        <v>235</v>
      </c>
      <c r="E42" s="17" t="s">
        <v>1</v>
      </c>
      <c r="F42" s="232">
        <v>0</v>
      </c>
      <c r="H42" s="34"/>
    </row>
    <row r="43" spans="2:8" s="1" customFormat="1" ht="16.7" customHeight="1">
      <c r="B43" s="34"/>
      <c r="C43" s="231" t="s">
        <v>1</v>
      </c>
      <c r="D43" s="231" t="s">
        <v>236</v>
      </c>
      <c r="E43" s="17" t="s">
        <v>1</v>
      </c>
      <c r="F43" s="232">
        <v>0</v>
      </c>
      <c r="H43" s="34"/>
    </row>
    <row r="44" spans="2:8" s="1" customFormat="1" ht="16.7" customHeight="1">
      <c r="B44" s="34"/>
      <c r="C44" s="231" t="s">
        <v>1</v>
      </c>
      <c r="D44" s="231" t="s">
        <v>280</v>
      </c>
      <c r="E44" s="17" t="s">
        <v>1</v>
      </c>
      <c r="F44" s="232">
        <v>23.818000000000001</v>
      </c>
      <c r="H44" s="34"/>
    </row>
    <row r="45" spans="2:8" s="1" customFormat="1" ht="16.7" customHeight="1">
      <c r="B45" s="34"/>
      <c r="C45" s="231" t="s">
        <v>1</v>
      </c>
      <c r="D45" s="231" t="s">
        <v>281</v>
      </c>
      <c r="E45" s="17" t="s">
        <v>1</v>
      </c>
      <c r="F45" s="232">
        <v>-0.85499999999999998</v>
      </c>
      <c r="H45" s="34"/>
    </row>
    <row r="46" spans="2:8" s="1" customFormat="1" ht="16.7" customHeight="1">
      <c r="B46" s="34"/>
      <c r="C46" s="231" t="s">
        <v>1</v>
      </c>
      <c r="D46" s="231" t="s">
        <v>282</v>
      </c>
      <c r="E46" s="17" t="s">
        <v>1</v>
      </c>
      <c r="F46" s="232">
        <v>-11.76</v>
      </c>
      <c r="H46" s="34"/>
    </row>
    <row r="47" spans="2:8" s="1" customFormat="1" ht="16.7" customHeight="1">
      <c r="B47" s="34"/>
      <c r="C47" s="231" t="s">
        <v>1</v>
      </c>
      <c r="D47" s="231" t="s">
        <v>873</v>
      </c>
      <c r="E47" s="17" t="s">
        <v>1</v>
      </c>
      <c r="F47" s="232">
        <v>0</v>
      </c>
      <c r="H47" s="34"/>
    </row>
    <row r="48" spans="2:8" s="1" customFormat="1" ht="16.7" customHeight="1">
      <c r="B48" s="34"/>
      <c r="C48" s="231" t="s">
        <v>1</v>
      </c>
      <c r="D48" s="231" t="s">
        <v>874</v>
      </c>
      <c r="E48" s="17" t="s">
        <v>1</v>
      </c>
      <c r="F48" s="232">
        <v>5.6020000000000003</v>
      </c>
      <c r="H48" s="34"/>
    </row>
    <row r="49" spans="2:8" s="1" customFormat="1" ht="16.7" customHeight="1">
      <c r="B49" s="34"/>
      <c r="C49" s="231" t="s">
        <v>1</v>
      </c>
      <c r="D49" s="231" t="s">
        <v>870</v>
      </c>
      <c r="E49" s="17" t="s">
        <v>1</v>
      </c>
      <c r="F49" s="232">
        <v>-1.62</v>
      </c>
      <c r="H49" s="34"/>
    </row>
    <row r="50" spans="2:8" s="1" customFormat="1" ht="16.7" customHeight="1">
      <c r="B50" s="34"/>
      <c r="C50" s="231" t="s">
        <v>1</v>
      </c>
      <c r="D50" s="231" t="s">
        <v>240</v>
      </c>
      <c r="E50" s="17" t="s">
        <v>1</v>
      </c>
      <c r="F50" s="232">
        <v>0</v>
      </c>
      <c r="H50" s="34"/>
    </row>
    <row r="51" spans="2:8" s="1" customFormat="1" ht="16.7" customHeight="1">
      <c r="B51" s="34"/>
      <c r="C51" s="231" t="s">
        <v>1</v>
      </c>
      <c r="D51" s="231" t="s">
        <v>236</v>
      </c>
      <c r="E51" s="17" t="s">
        <v>1</v>
      </c>
      <c r="F51" s="232">
        <v>0</v>
      </c>
      <c r="H51" s="34"/>
    </row>
    <row r="52" spans="2:8" s="1" customFormat="1" ht="16.7" customHeight="1">
      <c r="B52" s="34"/>
      <c r="C52" s="231" t="s">
        <v>1</v>
      </c>
      <c r="D52" s="231" t="s">
        <v>283</v>
      </c>
      <c r="E52" s="17" t="s">
        <v>1</v>
      </c>
      <c r="F52" s="232">
        <v>17.178999999999998</v>
      </c>
      <c r="H52" s="34"/>
    </row>
    <row r="53" spans="2:8" s="1" customFormat="1" ht="16.7" customHeight="1">
      <c r="B53" s="34"/>
      <c r="C53" s="231" t="s">
        <v>1</v>
      </c>
      <c r="D53" s="231" t="s">
        <v>284</v>
      </c>
      <c r="E53" s="17" t="s">
        <v>1</v>
      </c>
      <c r="F53" s="232">
        <v>-2.66</v>
      </c>
      <c r="H53" s="34"/>
    </row>
    <row r="54" spans="2:8" s="1" customFormat="1" ht="16.7" customHeight="1">
      <c r="B54" s="34"/>
      <c r="C54" s="231" t="s">
        <v>1</v>
      </c>
      <c r="D54" s="231" t="s">
        <v>243</v>
      </c>
      <c r="E54" s="17" t="s">
        <v>1</v>
      </c>
      <c r="F54" s="232">
        <v>0</v>
      </c>
      <c r="H54" s="34"/>
    </row>
    <row r="55" spans="2:8" s="1" customFormat="1" ht="16.7" customHeight="1">
      <c r="B55" s="34"/>
      <c r="C55" s="231" t="s">
        <v>1</v>
      </c>
      <c r="D55" s="231" t="s">
        <v>236</v>
      </c>
      <c r="E55" s="17" t="s">
        <v>1</v>
      </c>
      <c r="F55" s="232">
        <v>0</v>
      </c>
      <c r="H55" s="34"/>
    </row>
    <row r="56" spans="2:8" s="1" customFormat="1" ht="16.7" customHeight="1">
      <c r="B56" s="34"/>
      <c r="C56" s="231" t="s">
        <v>1</v>
      </c>
      <c r="D56" s="231" t="s">
        <v>285</v>
      </c>
      <c r="E56" s="17" t="s">
        <v>1</v>
      </c>
      <c r="F56" s="232">
        <v>22.97</v>
      </c>
      <c r="H56" s="34"/>
    </row>
    <row r="57" spans="2:8" s="1" customFormat="1" ht="16.7" customHeight="1">
      <c r="B57" s="34"/>
      <c r="C57" s="231" t="s">
        <v>1</v>
      </c>
      <c r="D57" s="231" t="s">
        <v>273</v>
      </c>
      <c r="E57" s="17" t="s">
        <v>1</v>
      </c>
      <c r="F57" s="232">
        <v>-0.8</v>
      </c>
      <c r="H57" s="34"/>
    </row>
    <row r="58" spans="2:8" s="1" customFormat="1" ht="16.7" customHeight="1">
      <c r="B58" s="34"/>
      <c r="C58" s="231" t="s">
        <v>1</v>
      </c>
      <c r="D58" s="231" t="s">
        <v>272</v>
      </c>
      <c r="E58" s="17" t="s">
        <v>1</v>
      </c>
      <c r="F58" s="232">
        <v>-0.88</v>
      </c>
      <c r="H58" s="34"/>
    </row>
    <row r="59" spans="2:8" s="1" customFormat="1" ht="16.7" customHeight="1">
      <c r="B59" s="34"/>
      <c r="C59" s="231" t="s">
        <v>1</v>
      </c>
      <c r="D59" s="231" t="s">
        <v>286</v>
      </c>
      <c r="E59" s="17" t="s">
        <v>1</v>
      </c>
      <c r="F59" s="232">
        <v>-0.95</v>
      </c>
      <c r="H59" s="34"/>
    </row>
    <row r="60" spans="2:8" s="1" customFormat="1" ht="16.7" customHeight="1">
      <c r="B60" s="34"/>
      <c r="C60" s="231" t="s">
        <v>1</v>
      </c>
      <c r="D60" s="231" t="s">
        <v>873</v>
      </c>
      <c r="E60" s="17" t="s">
        <v>1</v>
      </c>
      <c r="F60" s="232">
        <v>0</v>
      </c>
      <c r="H60" s="34"/>
    </row>
    <row r="61" spans="2:8" s="1" customFormat="1" ht="16.7" customHeight="1">
      <c r="B61" s="34"/>
      <c r="C61" s="231" t="s">
        <v>1</v>
      </c>
      <c r="D61" s="231" t="s">
        <v>875</v>
      </c>
      <c r="E61" s="17" t="s">
        <v>1</v>
      </c>
      <c r="F61" s="232">
        <v>6.6</v>
      </c>
      <c r="H61" s="34"/>
    </row>
    <row r="62" spans="2:8" s="1" customFormat="1" ht="16.7" customHeight="1">
      <c r="B62" s="34"/>
      <c r="C62" s="231" t="s">
        <v>1</v>
      </c>
      <c r="D62" s="231" t="s">
        <v>229</v>
      </c>
      <c r="E62" s="17" t="s">
        <v>1</v>
      </c>
      <c r="F62" s="232">
        <v>0</v>
      </c>
      <c r="H62" s="34"/>
    </row>
    <row r="63" spans="2:8" s="1" customFormat="1" ht="16.7" customHeight="1">
      <c r="B63" s="34"/>
      <c r="C63" s="231" t="s">
        <v>1</v>
      </c>
      <c r="D63" s="231" t="s">
        <v>287</v>
      </c>
      <c r="E63" s="17" t="s">
        <v>1</v>
      </c>
      <c r="F63" s="232">
        <v>0.8</v>
      </c>
      <c r="H63" s="34"/>
    </row>
    <row r="64" spans="2:8" s="1" customFormat="1" ht="16.7" customHeight="1">
      <c r="B64" s="34"/>
      <c r="C64" s="231" t="s">
        <v>1</v>
      </c>
      <c r="D64" s="231" t="s">
        <v>246</v>
      </c>
      <c r="E64" s="17" t="s">
        <v>1</v>
      </c>
      <c r="F64" s="232">
        <v>0</v>
      </c>
      <c r="H64" s="34"/>
    </row>
    <row r="65" spans="2:8" s="1" customFormat="1" ht="16.7" customHeight="1">
      <c r="B65" s="34"/>
      <c r="C65" s="231" t="s">
        <v>1</v>
      </c>
      <c r="D65" s="231" t="s">
        <v>229</v>
      </c>
      <c r="E65" s="17" t="s">
        <v>1</v>
      </c>
      <c r="F65" s="232">
        <v>0</v>
      </c>
      <c r="H65" s="34"/>
    </row>
    <row r="66" spans="2:8" s="1" customFormat="1" ht="16.7" customHeight="1">
      <c r="B66" s="34"/>
      <c r="C66" s="231" t="s">
        <v>1</v>
      </c>
      <c r="D66" s="231" t="s">
        <v>288</v>
      </c>
      <c r="E66" s="17" t="s">
        <v>1</v>
      </c>
      <c r="F66" s="232">
        <v>20.88</v>
      </c>
      <c r="H66" s="34"/>
    </row>
    <row r="67" spans="2:8" s="1" customFormat="1" ht="16.7" customHeight="1">
      <c r="B67" s="34"/>
      <c r="C67" s="231" t="s">
        <v>1</v>
      </c>
      <c r="D67" s="231" t="s">
        <v>286</v>
      </c>
      <c r="E67" s="17" t="s">
        <v>1</v>
      </c>
      <c r="F67" s="232">
        <v>-0.95</v>
      </c>
      <c r="H67" s="34"/>
    </row>
    <row r="68" spans="2:8" s="1" customFormat="1" ht="16.7" customHeight="1">
      <c r="B68" s="34"/>
      <c r="C68" s="231" t="s">
        <v>1</v>
      </c>
      <c r="D68" s="231" t="s">
        <v>873</v>
      </c>
      <c r="E68" s="17" t="s">
        <v>1</v>
      </c>
      <c r="F68" s="232">
        <v>0</v>
      </c>
      <c r="H68" s="34"/>
    </row>
    <row r="69" spans="2:8" s="1" customFormat="1" ht="16.7" customHeight="1">
      <c r="B69" s="34"/>
      <c r="C69" s="231" t="s">
        <v>1</v>
      </c>
      <c r="D69" s="231" t="s">
        <v>875</v>
      </c>
      <c r="E69" s="17" t="s">
        <v>1</v>
      </c>
      <c r="F69" s="232">
        <v>6.6</v>
      </c>
      <c r="H69" s="34"/>
    </row>
    <row r="70" spans="2:8" s="1" customFormat="1" ht="16.7" customHeight="1">
      <c r="B70" s="34"/>
      <c r="C70" s="231" t="s">
        <v>1</v>
      </c>
      <c r="D70" s="231" t="s">
        <v>248</v>
      </c>
      <c r="E70" s="17" t="s">
        <v>1</v>
      </c>
      <c r="F70" s="232">
        <v>0</v>
      </c>
      <c r="H70" s="34"/>
    </row>
    <row r="71" spans="2:8" s="1" customFormat="1" ht="16.7" customHeight="1">
      <c r="B71" s="34"/>
      <c r="C71" s="231" t="s">
        <v>1</v>
      </c>
      <c r="D71" s="231" t="s">
        <v>229</v>
      </c>
      <c r="E71" s="17" t="s">
        <v>1</v>
      </c>
      <c r="F71" s="232">
        <v>0</v>
      </c>
      <c r="H71" s="34"/>
    </row>
    <row r="72" spans="2:8" s="1" customFormat="1" ht="16.7" customHeight="1">
      <c r="B72" s="34"/>
      <c r="C72" s="231" t="s">
        <v>1</v>
      </c>
      <c r="D72" s="231" t="s">
        <v>289</v>
      </c>
      <c r="E72" s="17" t="s">
        <v>1</v>
      </c>
      <c r="F72" s="232">
        <v>23.794</v>
      </c>
      <c r="H72" s="34"/>
    </row>
    <row r="73" spans="2:8" s="1" customFormat="1" ht="16.7" customHeight="1">
      <c r="B73" s="34"/>
      <c r="C73" s="231" t="s">
        <v>1</v>
      </c>
      <c r="D73" s="231" t="s">
        <v>279</v>
      </c>
      <c r="E73" s="17" t="s">
        <v>1</v>
      </c>
      <c r="F73" s="232">
        <v>-1.8</v>
      </c>
      <c r="H73" s="34"/>
    </row>
    <row r="74" spans="2:8" s="1" customFormat="1" ht="16.7" customHeight="1">
      <c r="B74" s="34"/>
      <c r="C74" s="231" t="s">
        <v>1</v>
      </c>
      <c r="D74" s="231" t="s">
        <v>290</v>
      </c>
      <c r="E74" s="17" t="s">
        <v>1</v>
      </c>
      <c r="F74" s="232">
        <v>-0.40500000000000003</v>
      </c>
      <c r="H74" s="34"/>
    </row>
    <row r="75" spans="2:8" s="1" customFormat="1" ht="16.7" customHeight="1">
      <c r="B75" s="34"/>
      <c r="C75" s="231" t="s">
        <v>1</v>
      </c>
      <c r="D75" s="231" t="s">
        <v>291</v>
      </c>
      <c r="E75" s="17" t="s">
        <v>1</v>
      </c>
      <c r="F75" s="232">
        <v>-4.92</v>
      </c>
      <c r="H75" s="34"/>
    </row>
    <row r="76" spans="2:8" s="1" customFormat="1" ht="16.7" customHeight="1">
      <c r="B76" s="34"/>
      <c r="C76" s="231" t="s">
        <v>1</v>
      </c>
      <c r="D76" s="231" t="s">
        <v>292</v>
      </c>
      <c r="E76" s="17" t="s">
        <v>1</v>
      </c>
      <c r="F76" s="232">
        <v>1.3</v>
      </c>
      <c r="H76" s="34"/>
    </row>
    <row r="77" spans="2:8" s="1" customFormat="1" ht="16.7" customHeight="1">
      <c r="B77" s="34"/>
      <c r="C77" s="231" t="s">
        <v>1</v>
      </c>
      <c r="D77" s="231" t="s">
        <v>876</v>
      </c>
      <c r="E77" s="17" t="s">
        <v>1</v>
      </c>
      <c r="F77" s="232">
        <v>0</v>
      </c>
      <c r="H77" s="34"/>
    </row>
    <row r="78" spans="2:8" s="1" customFormat="1" ht="16.7" customHeight="1">
      <c r="B78" s="34"/>
      <c r="C78" s="231" t="s">
        <v>1</v>
      </c>
      <c r="D78" s="231" t="s">
        <v>877</v>
      </c>
      <c r="E78" s="17" t="s">
        <v>1</v>
      </c>
      <c r="F78" s="232">
        <v>0.40500000000000003</v>
      </c>
      <c r="H78" s="34"/>
    </row>
    <row r="79" spans="2:8" s="1" customFormat="1" ht="16.7" customHeight="1">
      <c r="B79" s="34"/>
      <c r="C79" s="231" t="s">
        <v>1</v>
      </c>
      <c r="D79" s="231" t="s">
        <v>873</v>
      </c>
      <c r="E79" s="17" t="s">
        <v>1</v>
      </c>
      <c r="F79" s="232">
        <v>0</v>
      </c>
      <c r="H79" s="34"/>
    </row>
    <row r="80" spans="2:8" s="1" customFormat="1" ht="16.7" customHeight="1">
      <c r="B80" s="34"/>
      <c r="C80" s="231" t="s">
        <v>1</v>
      </c>
      <c r="D80" s="231" t="s">
        <v>878</v>
      </c>
      <c r="E80" s="17" t="s">
        <v>1</v>
      </c>
      <c r="F80" s="232">
        <v>22.27</v>
      </c>
      <c r="H80" s="34"/>
    </row>
    <row r="81" spans="2:8" s="1" customFormat="1" ht="16.7" customHeight="1">
      <c r="B81" s="34"/>
      <c r="C81" s="231" t="s">
        <v>1</v>
      </c>
      <c r="D81" s="231" t="s">
        <v>879</v>
      </c>
      <c r="E81" s="17" t="s">
        <v>1</v>
      </c>
      <c r="F81" s="232">
        <v>-9.3439999999999994</v>
      </c>
      <c r="H81" s="34"/>
    </row>
    <row r="82" spans="2:8" s="1" customFormat="1" ht="16.7" customHeight="1">
      <c r="B82" s="34"/>
      <c r="C82" s="231" t="s">
        <v>1</v>
      </c>
      <c r="D82" s="231" t="s">
        <v>253</v>
      </c>
      <c r="E82" s="17" t="s">
        <v>1</v>
      </c>
      <c r="F82" s="232">
        <v>0</v>
      </c>
      <c r="H82" s="34"/>
    </row>
    <row r="83" spans="2:8" s="1" customFormat="1" ht="16.7" customHeight="1">
      <c r="B83" s="34"/>
      <c r="C83" s="231" t="s">
        <v>1</v>
      </c>
      <c r="D83" s="231" t="s">
        <v>229</v>
      </c>
      <c r="E83" s="17" t="s">
        <v>1</v>
      </c>
      <c r="F83" s="232">
        <v>0</v>
      </c>
      <c r="H83" s="34"/>
    </row>
    <row r="84" spans="2:8" s="1" customFormat="1" ht="16.7" customHeight="1">
      <c r="B84" s="34"/>
      <c r="C84" s="231" t="s">
        <v>1</v>
      </c>
      <c r="D84" s="231" t="s">
        <v>293</v>
      </c>
      <c r="E84" s="17" t="s">
        <v>1</v>
      </c>
      <c r="F84" s="232">
        <v>21.05</v>
      </c>
      <c r="H84" s="34"/>
    </row>
    <row r="85" spans="2:8" s="1" customFormat="1" ht="16.7" customHeight="1">
      <c r="B85" s="34"/>
      <c r="C85" s="231" t="s">
        <v>1</v>
      </c>
      <c r="D85" s="231" t="s">
        <v>294</v>
      </c>
      <c r="E85" s="17" t="s">
        <v>1</v>
      </c>
      <c r="F85" s="232">
        <v>-4.92</v>
      </c>
      <c r="H85" s="34"/>
    </row>
    <row r="86" spans="2:8" s="1" customFormat="1" ht="16.7" customHeight="1">
      <c r="B86" s="34"/>
      <c r="C86" s="231" t="s">
        <v>1</v>
      </c>
      <c r="D86" s="231" t="s">
        <v>292</v>
      </c>
      <c r="E86" s="17" t="s">
        <v>1</v>
      </c>
      <c r="F86" s="232">
        <v>1.3</v>
      </c>
      <c r="H86" s="34"/>
    </row>
    <row r="87" spans="2:8" s="1" customFormat="1" ht="16.7" customHeight="1">
      <c r="B87" s="34"/>
      <c r="C87" s="231" t="s">
        <v>1</v>
      </c>
      <c r="D87" s="231" t="s">
        <v>873</v>
      </c>
      <c r="E87" s="17" t="s">
        <v>1</v>
      </c>
      <c r="F87" s="232">
        <v>0</v>
      </c>
      <c r="H87" s="34"/>
    </row>
    <row r="88" spans="2:8" s="1" customFormat="1" ht="16.7" customHeight="1">
      <c r="B88" s="34"/>
      <c r="C88" s="231" t="s">
        <v>1</v>
      </c>
      <c r="D88" s="231" t="s">
        <v>880</v>
      </c>
      <c r="E88" s="17" t="s">
        <v>1</v>
      </c>
      <c r="F88" s="232">
        <v>20.123999999999999</v>
      </c>
      <c r="H88" s="34"/>
    </row>
    <row r="89" spans="2:8" s="1" customFormat="1" ht="16.7" customHeight="1">
      <c r="B89" s="34"/>
      <c r="C89" s="231" t="s">
        <v>1</v>
      </c>
      <c r="D89" s="231" t="s">
        <v>881</v>
      </c>
      <c r="E89" s="17" t="s">
        <v>1</v>
      </c>
      <c r="F89" s="232">
        <v>-5.0709999999999997</v>
      </c>
      <c r="H89" s="34"/>
    </row>
    <row r="90" spans="2:8" s="1" customFormat="1" ht="16.7" customHeight="1">
      <c r="B90" s="34"/>
      <c r="C90" s="231" t="s">
        <v>1</v>
      </c>
      <c r="D90" s="231" t="s">
        <v>256</v>
      </c>
      <c r="E90" s="17" t="s">
        <v>1</v>
      </c>
      <c r="F90" s="232">
        <v>0</v>
      </c>
      <c r="H90" s="34"/>
    </row>
    <row r="91" spans="2:8" s="1" customFormat="1" ht="16.7" customHeight="1">
      <c r="B91" s="34"/>
      <c r="C91" s="231" t="s">
        <v>1</v>
      </c>
      <c r="D91" s="231" t="s">
        <v>229</v>
      </c>
      <c r="E91" s="17" t="s">
        <v>1</v>
      </c>
      <c r="F91" s="232">
        <v>0</v>
      </c>
      <c r="H91" s="34"/>
    </row>
    <row r="92" spans="2:8" s="1" customFormat="1" ht="16.7" customHeight="1">
      <c r="B92" s="34"/>
      <c r="C92" s="231" t="s">
        <v>1</v>
      </c>
      <c r="D92" s="231" t="s">
        <v>295</v>
      </c>
      <c r="E92" s="17" t="s">
        <v>1</v>
      </c>
      <c r="F92" s="232">
        <v>42.514000000000003</v>
      </c>
      <c r="H92" s="34"/>
    </row>
    <row r="93" spans="2:8" s="1" customFormat="1" ht="16.7" customHeight="1">
      <c r="B93" s="34"/>
      <c r="C93" s="231" t="s">
        <v>1</v>
      </c>
      <c r="D93" s="231" t="s">
        <v>296</v>
      </c>
      <c r="E93" s="17" t="s">
        <v>1</v>
      </c>
      <c r="F93" s="232">
        <v>-6.84</v>
      </c>
      <c r="H93" s="34"/>
    </row>
    <row r="94" spans="2:8" s="1" customFormat="1" ht="16.7" customHeight="1">
      <c r="B94" s="34"/>
      <c r="C94" s="231" t="s">
        <v>1</v>
      </c>
      <c r="D94" s="231" t="s">
        <v>297</v>
      </c>
      <c r="E94" s="17" t="s">
        <v>1</v>
      </c>
      <c r="F94" s="232">
        <v>-0.99</v>
      </c>
      <c r="H94" s="34"/>
    </row>
    <row r="95" spans="2:8" s="1" customFormat="1" ht="16.7" customHeight="1">
      <c r="B95" s="34"/>
      <c r="C95" s="231" t="s">
        <v>1</v>
      </c>
      <c r="D95" s="231" t="s">
        <v>298</v>
      </c>
      <c r="E95" s="17" t="s">
        <v>1</v>
      </c>
      <c r="F95" s="232">
        <v>-0.9</v>
      </c>
      <c r="H95" s="34"/>
    </row>
    <row r="96" spans="2:8" s="1" customFormat="1" ht="16.7" customHeight="1">
      <c r="B96" s="34"/>
      <c r="C96" s="231" t="s">
        <v>1</v>
      </c>
      <c r="D96" s="231" t="s">
        <v>876</v>
      </c>
      <c r="E96" s="17" t="s">
        <v>1</v>
      </c>
      <c r="F96" s="232">
        <v>0</v>
      </c>
      <c r="H96" s="34"/>
    </row>
    <row r="97" spans="2:8" s="1" customFormat="1" ht="16.7" customHeight="1">
      <c r="B97" s="34"/>
      <c r="C97" s="231" t="s">
        <v>1</v>
      </c>
      <c r="D97" s="231" t="s">
        <v>882</v>
      </c>
      <c r="E97" s="17" t="s">
        <v>1</v>
      </c>
      <c r="F97" s="232">
        <v>0.9</v>
      </c>
      <c r="H97" s="34"/>
    </row>
    <row r="98" spans="2:8" s="1" customFormat="1" ht="16.7" customHeight="1">
      <c r="B98" s="34"/>
      <c r="C98" s="231" t="s">
        <v>1</v>
      </c>
      <c r="D98" s="231" t="s">
        <v>261</v>
      </c>
      <c r="E98" s="17" t="s">
        <v>1</v>
      </c>
      <c r="F98" s="232">
        <v>0</v>
      </c>
      <c r="H98" s="34"/>
    </row>
    <row r="99" spans="2:8" s="1" customFormat="1" ht="16.7" customHeight="1">
      <c r="B99" s="34"/>
      <c r="C99" s="231" t="s">
        <v>1</v>
      </c>
      <c r="D99" s="231" t="s">
        <v>229</v>
      </c>
      <c r="E99" s="17" t="s">
        <v>1</v>
      </c>
      <c r="F99" s="232">
        <v>0</v>
      </c>
      <c r="H99" s="34"/>
    </row>
    <row r="100" spans="2:8" s="1" customFormat="1" ht="16.7" customHeight="1">
      <c r="B100" s="34"/>
      <c r="C100" s="231" t="s">
        <v>1</v>
      </c>
      <c r="D100" s="231" t="s">
        <v>299</v>
      </c>
      <c r="E100" s="17" t="s">
        <v>1</v>
      </c>
      <c r="F100" s="232">
        <v>30.936</v>
      </c>
      <c r="H100" s="34"/>
    </row>
    <row r="101" spans="2:8" s="1" customFormat="1" ht="16.7" customHeight="1">
      <c r="B101" s="34"/>
      <c r="C101" s="231" t="s">
        <v>1</v>
      </c>
      <c r="D101" s="231" t="s">
        <v>300</v>
      </c>
      <c r="E101" s="17" t="s">
        <v>1</v>
      </c>
      <c r="F101" s="232">
        <v>-1.62</v>
      </c>
      <c r="H101" s="34"/>
    </row>
    <row r="102" spans="2:8" s="1" customFormat="1" ht="16.7" customHeight="1">
      <c r="B102" s="34"/>
      <c r="C102" s="231" t="s">
        <v>1</v>
      </c>
      <c r="D102" s="231" t="s">
        <v>301</v>
      </c>
      <c r="E102" s="17" t="s">
        <v>1</v>
      </c>
      <c r="F102" s="232">
        <v>-2.52</v>
      </c>
      <c r="H102" s="34"/>
    </row>
    <row r="103" spans="2:8" s="1" customFormat="1" ht="16.7" customHeight="1">
      <c r="B103" s="34"/>
      <c r="C103" s="231" t="s">
        <v>1</v>
      </c>
      <c r="D103" s="231" t="s">
        <v>302</v>
      </c>
      <c r="E103" s="17" t="s">
        <v>1</v>
      </c>
      <c r="F103" s="232">
        <v>1.08</v>
      </c>
      <c r="H103" s="34"/>
    </row>
    <row r="104" spans="2:8" s="1" customFormat="1" ht="16.7" customHeight="1">
      <c r="B104" s="34"/>
      <c r="C104" s="231" t="s">
        <v>1</v>
      </c>
      <c r="D104" s="231" t="s">
        <v>303</v>
      </c>
      <c r="E104" s="17" t="s">
        <v>1</v>
      </c>
      <c r="F104" s="232">
        <v>0</v>
      </c>
      <c r="H104" s="34"/>
    </row>
    <row r="105" spans="2:8" s="1" customFormat="1" ht="16.7" customHeight="1">
      <c r="B105" s="34"/>
      <c r="C105" s="231" t="s">
        <v>1</v>
      </c>
      <c r="D105" s="231" t="s">
        <v>229</v>
      </c>
      <c r="E105" s="17" t="s">
        <v>1</v>
      </c>
      <c r="F105" s="232">
        <v>0</v>
      </c>
      <c r="H105" s="34"/>
    </row>
    <row r="106" spans="2:8" s="1" customFormat="1" ht="16.7" customHeight="1">
      <c r="B106" s="34"/>
      <c r="C106" s="231" t="s">
        <v>1</v>
      </c>
      <c r="D106" s="231" t="s">
        <v>304</v>
      </c>
      <c r="E106" s="17" t="s">
        <v>1</v>
      </c>
      <c r="F106" s="232">
        <v>11</v>
      </c>
      <c r="H106" s="34"/>
    </row>
    <row r="107" spans="2:8" s="1" customFormat="1" ht="16.7" customHeight="1">
      <c r="B107" s="34"/>
      <c r="C107" s="231" t="s">
        <v>1</v>
      </c>
      <c r="D107" s="231" t="s">
        <v>305</v>
      </c>
      <c r="E107" s="17" t="s">
        <v>1</v>
      </c>
      <c r="F107" s="232">
        <v>-0.9</v>
      </c>
      <c r="H107" s="34"/>
    </row>
    <row r="108" spans="2:8" s="1" customFormat="1" ht="16.7" customHeight="1">
      <c r="B108" s="34"/>
      <c r="C108" s="231" t="s">
        <v>1</v>
      </c>
      <c r="D108" s="231" t="s">
        <v>306</v>
      </c>
      <c r="E108" s="17" t="s">
        <v>1</v>
      </c>
      <c r="F108" s="232">
        <v>-7.0000000000000007E-2</v>
      </c>
      <c r="H108" s="34"/>
    </row>
    <row r="109" spans="2:8" s="1" customFormat="1" ht="16.7" customHeight="1">
      <c r="B109" s="34"/>
      <c r="C109" s="231" t="s">
        <v>1</v>
      </c>
      <c r="D109" s="231" t="s">
        <v>307</v>
      </c>
      <c r="E109" s="17" t="s">
        <v>1</v>
      </c>
      <c r="F109" s="232">
        <v>0</v>
      </c>
      <c r="H109" s="34"/>
    </row>
    <row r="110" spans="2:8" s="1" customFormat="1" ht="16.7" customHeight="1">
      <c r="B110" s="34"/>
      <c r="C110" s="231" t="s">
        <v>1</v>
      </c>
      <c r="D110" s="231" t="s">
        <v>229</v>
      </c>
      <c r="E110" s="17" t="s">
        <v>1</v>
      </c>
      <c r="F110" s="232">
        <v>0</v>
      </c>
      <c r="H110" s="34"/>
    </row>
    <row r="111" spans="2:8" s="1" customFormat="1" ht="16.7" customHeight="1">
      <c r="B111" s="34"/>
      <c r="C111" s="231" t="s">
        <v>1</v>
      </c>
      <c r="D111" s="231" t="s">
        <v>308</v>
      </c>
      <c r="E111" s="17" t="s">
        <v>1</v>
      </c>
      <c r="F111" s="232">
        <v>9.3059999999999992</v>
      </c>
      <c r="H111" s="34"/>
    </row>
    <row r="112" spans="2:8" s="1" customFormat="1" ht="16.7" customHeight="1">
      <c r="B112" s="34"/>
      <c r="C112" s="231" t="s">
        <v>1</v>
      </c>
      <c r="D112" s="231" t="s">
        <v>306</v>
      </c>
      <c r="E112" s="17" t="s">
        <v>1</v>
      </c>
      <c r="F112" s="232">
        <v>-7.0000000000000007E-2</v>
      </c>
      <c r="H112" s="34"/>
    </row>
    <row r="113" spans="2:8" s="1" customFormat="1" ht="16.7" customHeight="1">
      <c r="B113" s="34"/>
      <c r="C113" s="231" t="s">
        <v>1</v>
      </c>
      <c r="D113" s="231" t="s">
        <v>309</v>
      </c>
      <c r="E113" s="17" t="s">
        <v>1</v>
      </c>
      <c r="F113" s="232">
        <v>-0.36</v>
      </c>
      <c r="H113" s="34"/>
    </row>
    <row r="114" spans="2:8" s="1" customFormat="1" ht="16.7" customHeight="1">
      <c r="B114" s="34"/>
      <c r="C114" s="231" t="s">
        <v>1</v>
      </c>
      <c r="D114" s="231" t="s">
        <v>310</v>
      </c>
      <c r="E114" s="17" t="s">
        <v>1</v>
      </c>
      <c r="F114" s="232">
        <v>0.36</v>
      </c>
      <c r="H114" s="34"/>
    </row>
    <row r="115" spans="2:8" s="1" customFormat="1" ht="16.7" customHeight="1">
      <c r="B115" s="34"/>
      <c r="C115" s="231" t="s">
        <v>1</v>
      </c>
      <c r="D115" s="231" t="s">
        <v>263</v>
      </c>
      <c r="E115" s="17" t="s">
        <v>1</v>
      </c>
      <c r="F115" s="232">
        <v>0</v>
      </c>
      <c r="H115" s="34"/>
    </row>
    <row r="116" spans="2:8" s="1" customFormat="1" ht="16.7" customHeight="1">
      <c r="B116" s="34"/>
      <c r="C116" s="231" t="s">
        <v>1</v>
      </c>
      <c r="D116" s="231" t="s">
        <v>229</v>
      </c>
      <c r="E116" s="17" t="s">
        <v>1</v>
      </c>
      <c r="F116" s="232">
        <v>0</v>
      </c>
      <c r="H116" s="34"/>
    </row>
    <row r="117" spans="2:8" s="1" customFormat="1" ht="16.7" customHeight="1">
      <c r="B117" s="34"/>
      <c r="C117" s="231" t="s">
        <v>1</v>
      </c>
      <c r="D117" s="231" t="s">
        <v>311</v>
      </c>
      <c r="E117" s="17" t="s">
        <v>1</v>
      </c>
      <c r="F117" s="232">
        <v>33.06</v>
      </c>
      <c r="H117" s="34"/>
    </row>
    <row r="118" spans="2:8" s="1" customFormat="1" ht="16.7" customHeight="1">
      <c r="B118" s="34"/>
      <c r="C118" s="231" t="s">
        <v>1</v>
      </c>
      <c r="D118" s="231" t="s">
        <v>312</v>
      </c>
      <c r="E118" s="17" t="s">
        <v>1</v>
      </c>
      <c r="F118" s="232">
        <v>-0.99</v>
      </c>
      <c r="H118" s="34"/>
    </row>
    <row r="119" spans="2:8" s="1" customFormat="1" ht="16.7" customHeight="1">
      <c r="B119" s="34"/>
      <c r="C119" s="231" t="s">
        <v>1</v>
      </c>
      <c r="D119" s="231" t="s">
        <v>313</v>
      </c>
      <c r="E119" s="17" t="s">
        <v>1</v>
      </c>
      <c r="F119" s="232">
        <v>-0.56000000000000005</v>
      </c>
      <c r="H119" s="34"/>
    </row>
    <row r="120" spans="2:8" s="1" customFormat="1" ht="16.7" customHeight="1">
      <c r="B120" s="34"/>
      <c r="C120" s="231" t="s">
        <v>1</v>
      </c>
      <c r="D120" s="231" t="s">
        <v>314</v>
      </c>
      <c r="E120" s="17" t="s">
        <v>1</v>
      </c>
      <c r="F120" s="232">
        <v>-0.36</v>
      </c>
      <c r="H120" s="34"/>
    </row>
    <row r="121" spans="2:8" s="1" customFormat="1" ht="16.7" customHeight="1">
      <c r="B121" s="34"/>
      <c r="C121" s="231" t="s">
        <v>1</v>
      </c>
      <c r="D121" s="231" t="s">
        <v>310</v>
      </c>
      <c r="E121" s="17" t="s">
        <v>1</v>
      </c>
      <c r="F121" s="232">
        <v>0.36</v>
      </c>
      <c r="H121" s="34"/>
    </row>
    <row r="122" spans="2:8" s="1" customFormat="1" ht="16.7" customHeight="1">
      <c r="B122" s="34"/>
      <c r="C122" s="231" t="s">
        <v>1</v>
      </c>
      <c r="D122" s="231" t="s">
        <v>315</v>
      </c>
      <c r="E122" s="17" t="s">
        <v>1</v>
      </c>
      <c r="F122" s="232">
        <v>-3.8159999999999998</v>
      </c>
      <c r="H122" s="34"/>
    </row>
    <row r="123" spans="2:8" s="1" customFormat="1" ht="16.7" customHeight="1">
      <c r="B123" s="34"/>
      <c r="C123" s="231" t="s">
        <v>1</v>
      </c>
      <c r="D123" s="231" t="s">
        <v>316</v>
      </c>
      <c r="E123" s="17" t="s">
        <v>1</v>
      </c>
      <c r="F123" s="232">
        <v>1.1879999999999999</v>
      </c>
      <c r="H123" s="34"/>
    </row>
    <row r="124" spans="2:8" s="1" customFormat="1" ht="16.7" customHeight="1">
      <c r="B124" s="34"/>
      <c r="C124" s="231" t="s">
        <v>1</v>
      </c>
      <c r="D124" s="231" t="s">
        <v>876</v>
      </c>
      <c r="E124" s="17" t="s">
        <v>1</v>
      </c>
      <c r="F124" s="232">
        <v>0</v>
      </c>
      <c r="H124" s="34"/>
    </row>
    <row r="125" spans="2:8" s="1" customFormat="1" ht="16.7" customHeight="1">
      <c r="B125" s="34"/>
      <c r="C125" s="231" t="s">
        <v>1</v>
      </c>
      <c r="D125" s="231" t="s">
        <v>883</v>
      </c>
      <c r="E125" s="17" t="s">
        <v>1</v>
      </c>
      <c r="F125" s="232">
        <v>0.56000000000000005</v>
      </c>
      <c r="H125" s="34"/>
    </row>
    <row r="126" spans="2:8" s="1" customFormat="1" ht="16.7" customHeight="1">
      <c r="B126" s="34"/>
      <c r="C126" s="231" t="s">
        <v>1</v>
      </c>
      <c r="D126" s="231" t="s">
        <v>884</v>
      </c>
      <c r="E126" s="17" t="s">
        <v>1</v>
      </c>
      <c r="F126" s="232">
        <v>0</v>
      </c>
      <c r="H126" s="34"/>
    </row>
    <row r="127" spans="2:8" s="1" customFormat="1" ht="16.7" customHeight="1">
      <c r="B127" s="34"/>
      <c r="C127" s="231" t="s">
        <v>1</v>
      </c>
      <c r="D127" s="231" t="s">
        <v>556</v>
      </c>
      <c r="E127" s="17" t="s">
        <v>1</v>
      </c>
      <c r="F127" s="232">
        <v>0</v>
      </c>
      <c r="H127" s="34"/>
    </row>
    <row r="128" spans="2:8" s="1" customFormat="1" ht="16.7" customHeight="1">
      <c r="B128" s="34"/>
      <c r="C128" s="231" t="s">
        <v>1</v>
      </c>
      <c r="D128" s="231" t="s">
        <v>885</v>
      </c>
      <c r="E128" s="17" t="s">
        <v>1</v>
      </c>
      <c r="F128" s="232">
        <v>12.138</v>
      </c>
      <c r="H128" s="34"/>
    </row>
    <row r="129" spans="2:8" s="1" customFormat="1" ht="16.7" customHeight="1">
      <c r="B129" s="34"/>
      <c r="C129" s="231" t="s">
        <v>1</v>
      </c>
      <c r="D129" s="231" t="s">
        <v>558</v>
      </c>
      <c r="E129" s="17" t="s">
        <v>1</v>
      </c>
      <c r="F129" s="232">
        <v>0</v>
      </c>
      <c r="H129" s="34"/>
    </row>
    <row r="130" spans="2:8" s="1" customFormat="1" ht="16.7" customHeight="1">
      <c r="B130" s="34"/>
      <c r="C130" s="231" t="s">
        <v>1</v>
      </c>
      <c r="D130" s="231" t="s">
        <v>886</v>
      </c>
      <c r="E130" s="17" t="s">
        <v>1</v>
      </c>
      <c r="F130" s="232">
        <v>3.605</v>
      </c>
      <c r="H130" s="34"/>
    </row>
    <row r="131" spans="2:8" s="1" customFormat="1" ht="16.7" customHeight="1">
      <c r="B131" s="34"/>
      <c r="C131" s="231" t="s">
        <v>1</v>
      </c>
      <c r="D131" s="231" t="s">
        <v>560</v>
      </c>
      <c r="E131" s="17" t="s">
        <v>1</v>
      </c>
      <c r="F131" s="232">
        <v>0</v>
      </c>
      <c r="H131" s="34"/>
    </row>
    <row r="132" spans="2:8" s="1" customFormat="1" ht="16.7" customHeight="1">
      <c r="B132" s="34"/>
      <c r="C132" s="231" t="s">
        <v>1</v>
      </c>
      <c r="D132" s="231" t="s">
        <v>887</v>
      </c>
      <c r="E132" s="17" t="s">
        <v>1</v>
      </c>
      <c r="F132" s="232">
        <v>14.301</v>
      </c>
      <c r="H132" s="34"/>
    </row>
    <row r="133" spans="2:8" s="1" customFormat="1" ht="16.7" customHeight="1">
      <c r="B133" s="34"/>
      <c r="C133" s="231" t="s">
        <v>1</v>
      </c>
      <c r="D133" s="231" t="s">
        <v>566</v>
      </c>
      <c r="E133" s="17" t="s">
        <v>1</v>
      </c>
      <c r="F133" s="232">
        <v>0</v>
      </c>
      <c r="H133" s="34"/>
    </row>
    <row r="134" spans="2:8" s="1" customFormat="1" ht="16.7" customHeight="1">
      <c r="B134" s="34"/>
      <c r="C134" s="231" t="s">
        <v>1</v>
      </c>
      <c r="D134" s="231" t="s">
        <v>888</v>
      </c>
      <c r="E134" s="17" t="s">
        <v>1</v>
      </c>
      <c r="F134" s="232">
        <v>3.976</v>
      </c>
      <c r="H134" s="34"/>
    </row>
    <row r="135" spans="2:8" s="1" customFormat="1" ht="16.7" customHeight="1">
      <c r="B135" s="34"/>
      <c r="C135" s="231" t="s">
        <v>1</v>
      </c>
      <c r="D135" s="231" t="s">
        <v>568</v>
      </c>
      <c r="E135" s="17" t="s">
        <v>1</v>
      </c>
      <c r="F135" s="232">
        <v>0</v>
      </c>
      <c r="H135" s="34"/>
    </row>
    <row r="136" spans="2:8" s="1" customFormat="1" ht="16.7" customHeight="1">
      <c r="B136" s="34"/>
      <c r="C136" s="231" t="s">
        <v>1</v>
      </c>
      <c r="D136" s="231" t="s">
        <v>889</v>
      </c>
      <c r="E136" s="17" t="s">
        <v>1</v>
      </c>
      <c r="F136" s="232">
        <v>7.5949999999999998</v>
      </c>
      <c r="H136" s="34"/>
    </row>
    <row r="137" spans="2:8" s="1" customFormat="1" ht="16.7" customHeight="1">
      <c r="B137" s="34"/>
      <c r="C137" s="231" t="s">
        <v>1</v>
      </c>
      <c r="D137" s="231" t="s">
        <v>890</v>
      </c>
      <c r="E137" s="17" t="s">
        <v>1</v>
      </c>
      <c r="F137" s="232">
        <v>8.31</v>
      </c>
      <c r="H137" s="34"/>
    </row>
    <row r="138" spans="2:8" s="1" customFormat="1" ht="16.7" customHeight="1">
      <c r="B138" s="34"/>
      <c r="C138" s="231" t="s">
        <v>1</v>
      </c>
      <c r="D138" s="231" t="s">
        <v>891</v>
      </c>
      <c r="E138" s="17" t="s">
        <v>1</v>
      </c>
      <c r="F138" s="232">
        <v>0</v>
      </c>
      <c r="H138" s="34"/>
    </row>
    <row r="139" spans="2:8" s="1" customFormat="1" ht="16.7" customHeight="1">
      <c r="B139" s="34"/>
      <c r="C139" s="231" t="s">
        <v>1</v>
      </c>
      <c r="D139" s="231" t="s">
        <v>892</v>
      </c>
      <c r="E139" s="17" t="s">
        <v>1</v>
      </c>
      <c r="F139" s="232">
        <v>8.3000000000000007</v>
      </c>
      <c r="H139" s="34"/>
    </row>
    <row r="140" spans="2:8" s="1" customFormat="1" ht="16.7" customHeight="1">
      <c r="B140" s="34"/>
      <c r="C140" s="231" t="s">
        <v>114</v>
      </c>
      <c r="D140" s="231" t="s">
        <v>185</v>
      </c>
      <c r="E140" s="17" t="s">
        <v>1</v>
      </c>
      <c r="F140" s="232">
        <v>415.89800000000002</v>
      </c>
      <c r="H140" s="34"/>
    </row>
    <row r="141" spans="2:8" s="1" customFormat="1" ht="16.7" customHeight="1">
      <c r="B141" s="34"/>
      <c r="C141" s="233" t="s">
        <v>1320</v>
      </c>
      <c r="H141" s="34"/>
    </row>
    <row r="142" spans="2:8" s="1" customFormat="1" ht="22.5">
      <c r="B142" s="34"/>
      <c r="C142" s="231" t="s">
        <v>862</v>
      </c>
      <c r="D142" s="231" t="s">
        <v>863</v>
      </c>
      <c r="E142" s="17" t="s">
        <v>180</v>
      </c>
      <c r="F142" s="232">
        <v>415.89800000000002</v>
      </c>
      <c r="H142" s="34"/>
    </row>
    <row r="143" spans="2:8" s="1" customFormat="1" ht="16.7" customHeight="1">
      <c r="B143" s="34"/>
      <c r="C143" s="231" t="s">
        <v>833</v>
      </c>
      <c r="D143" s="231" t="s">
        <v>834</v>
      </c>
      <c r="E143" s="17" t="s">
        <v>180</v>
      </c>
      <c r="F143" s="232">
        <v>574.42600000000004</v>
      </c>
      <c r="H143" s="34"/>
    </row>
    <row r="144" spans="2:8" s="1" customFormat="1" ht="16.7" customHeight="1">
      <c r="B144" s="34"/>
      <c r="C144" s="227" t="s">
        <v>117</v>
      </c>
      <c r="D144" s="228" t="s">
        <v>1</v>
      </c>
      <c r="E144" s="229" t="s">
        <v>1</v>
      </c>
      <c r="F144" s="230">
        <v>158.52799999999999</v>
      </c>
      <c r="H144" s="34"/>
    </row>
    <row r="145" spans="2:8" s="1" customFormat="1" ht="16.7" customHeight="1">
      <c r="B145" s="34"/>
      <c r="C145" s="231" t="s">
        <v>1</v>
      </c>
      <c r="D145" s="231" t="s">
        <v>865</v>
      </c>
      <c r="E145" s="17" t="s">
        <v>1</v>
      </c>
      <c r="F145" s="232">
        <v>0</v>
      </c>
      <c r="H145" s="34"/>
    </row>
    <row r="146" spans="2:8" s="1" customFormat="1" ht="16.7" customHeight="1">
      <c r="B146" s="34"/>
      <c r="C146" s="231" t="s">
        <v>1</v>
      </c>
      <c r="D146" s="231" t="s">
        <v>221</v>
      </c>
      <c r="E146" s="17" t="s">
        <v>1</v>
      </c>
      <c r="F146" s="232">
        <v>0</v>
      </c>
      <c r="H146" s="34"/>
    </row>
    <row r="147" spans="2:8" s="1" customFormat="1" ht="16.7" customHeight="1">
      <c r="B147" s="34"/>
      <c r="C147" s="231" t="s">
        <v>1</v>
      </c>
      <c r="D147" s="231" t="s">
        <v>222</v>
      </c>
      <c r="E147" s="17" t="s">
        <v>1</v>
      </c>
      <c r="F147" s="232">
        <v>0</v>
      </c>
      <c r="H147" s="34"/>
    </row>
    <row r="148" spans="2:8" s="1" customFormat="1" ht="16.7" customHeight="1">
      <c r="B148" s="34"/>
      <c r="C148" s="231" t="s">
        <v>1</v>
      </c>
      <c r="D148" s="231" t="s">
        <v>223</v>
      </c>
      <c r="E148" s="17" t="s">
        <v>1</v>
      </c>
      <c r="F148" s="232">
        <v>2.3140000000000001</v>
      </c>
      <c r="H148" s="34"/>
    </row>
    <row r="149" spans="2:8" s="1" customFormat="1" ht="16.7" customHeight="1">
      <c r="B149" s="34"/>
      <c r="C149" s="231" t="s">
        <v>1</v>
      </c>
      <c r="D149" s="231" t="s">
        <v>224</v>
      </c>
      <c r="E149" s="17" t="s">
        <v>1</v>
      </c>
      <c r="F149" s="232">
        <v>45.466999999999999</v>
      </c>
      <c r="H149" s="34"/>
    </row>
    <row r="150" spans="2:8" s="1" customFormat="1" ht="16.7" customHeight="1">
      <c r="B150" s="34"/>
      <c r="C150" s="231" t="s">
        <v>1</v>
      </c>
      <c r="D150" s="231" t="s">
        <v>225</v>
      </c>
      <c r="E150" s="17" t="s">
        <v>1</v>
      </c>
      <c r="F150" s="232">
        <v>-0.33</v>
      </c>
      <c r="H150" s="34"/>
    </row>
    <row r="151" spans="2:8" s="1" customFormat="1" ht="16.7" customHeight="1">
      <c r="B151" s="34"/>
      <c r="C151" s="231" t="s">
        <v>1</v>
      </c>
      <c r="D151" s="231" t="s">
        <v>226</v>
      </c>
      <c r="E151" s="17" t="s">
        <v>1</v>
      </c>
      <c r="F151" s="232">
        <v>-1.2</v>
      </c>
      <c r="H151" s="34"/>
    </row>
    <row r="152" spans="2:8" s="1" customFormat="1" ht="16.7" customHeight="1">
      <c r="B152" s="34"/>
      <c r="C152" s="231" t="s">
        <v>1</v>
      </c>
      <c r="D152" s="231" t="s">
        <v>227</v>
      </c>
      <c r="E152" s="17" t="s">
        <v>1</v>
      </c>
      <c r="F152" s="232">
        <v>-5.34</v>
      </c>
      <c r="H152" s="34"/>
    </row>
    <row r="153" spans="2:8" s="1" customFormat="1" ht="16.7" customHeight="1">
      <c r="B153" s="34"/>
      <c r="C153" s="231" t="s">
        <v>1</v>
      </c>
      <c r="D153" s="231" t="s">
        <v>866</v>
      </c>
      <c r="E153" s="17" t="s">
        <v>1</v>
      </c>
      <c r="F153" s="232">
        <v>0</v>
      </c>
      <c r="H153" s="34"/>
    </row>
    <row r="154" spans="2:8" s="1" customFormat="1" ht="16.7" customHeight="1">
      <c r="B154" s="34"/>
      <c r="C154" s="231" t="s">
        <v>1</v>
      </c>
      <c r="D154" s="231" t="s">
        <v>897</v>
      </c>
      <c r="E154" s="17" t="s">
        <v>1</v>
      </c>
      <c r="F154" s="232">
        <v>1.32</v>
      </c>
      <c r="H154" s="34"/>
    </row>
    <row r="155" spans="2:8" s="1" customFormat="1" ht="16.7" customHeight="1">
      <c r="B155" s="34"/>
      <c r="C155" s="231" t="s">
        <v>1</v>
      </c>
      <c r="D155" s="231" t="s">
        <v>868</v>
      </c>
      <c r="E155" s="17" t="s">
        <v>1</v>
      </c>
      <c r="F155" s="232">
        <v>0</v>
      </c>
      <c r="H155" s="34"/>
    </row>
    <row r="156" spans="2:8" s="1" customFormat="1" ht="16.7" customHeight="1">
      <c r="B156" s="34"/>
      <c r="C156" s="231" t="s">
        <v>1</v>
      </c>
      <c r="D156" s="231" t="s">
        <v>898</v>
      </c>
      <c r="E156" s="17" t="s">
        <v>1</v>
      </c>
      <c r="F156" s="232">
        <v>2.8010000000000002</v>
      </c>
      <c r="H156" s="34"/>
    </row>
    <row r="157" spans="2:8" s="1" customFormat="1" ht="16.7" customHeight="1">
      <c r="B157" s="34"/>
      <c r="C157" s="231" t="s">
        <v>1</v>
      </c>
      <c r="D157" s="231" t="s">
        <v>899</v>
      </c>
      <c r="E157" s="17" t="s">
        <v>1</v>
      </c>
      <c r="F157" s="232">
        <v>-2.16</v>
      </c>
      <c r="H157" s="34"/>
    </row>
    <row r="158" spans="2:8" s="1" customFormat="1" ht="16.7" customHeight="1">
      <c r="B158" s="34"/>
      <c r="C158" s="231" t="s">
        <v>1</v>
      </c>
      <c r="D158" s="231" t="s">
        <v>228</v>
      </c>
      <c r="E158" s="17" t="s">
        <v>1</v>
      </c>
      <c r="F158" s="232">
        <v>0</v>
      </c>
      <c r="H158" s="34"/>
    </row>
    <row r="159" spans="2:8" s="1" customFormat="1" ht="16.7" customHeight="1">
      <c r="B159" s="34"/>
      <c r="C159" s="231" t="s">
        <v>1</v>
      </c>
      <c r="D159" s="231" t="s">
        <v>229</v>
      </c>
      <c r="E159" s="17" t="s">
        <v>1</v>
      </c>
      <c r="F159" s="232">
        <v>0</v>
      </c>
      <c r="H159" s="34"/>
    </row>
    <row r="160" spans="2:8" s="1" customFormat="1" ht="16.7" customHeight="1">
      <c r="B160" s="34"/>
      <c r="C160" s="231" t="s">
        <v>1</v>
      </c>
      <c r="D160" s="231" t="s">
        <v>230</v>
      </c>
      <c r="E160" s="17" t="s">
        <v>1</v>
      </c>
      <c r="F160" s="232">
        <v>17.52</v>
      </c>
      <c r="H160" s="34"/>
    </row>
    <row r="161" spans="2:8" s="1" customFormat="1" ht="16.7" customHeight="1">
      <c r="B161" s="34"/>
      <c r="C161" s="231" t="s">
        <v>1</v>
      </c>
      <c r="D161" s="231" t="s">
        <v>231</v>
      </c>
      <c r="E161" s="17" t="s">
        <v>1</v>
      </c>
      <c r="F161" s="232">
        <v>-2.04</v>
      </c>
      <c r="H161" s="34"/>
    </row>
    <row r="162" spans="2:8" s="1" customFormat="1" ht="16.7" customHeight="1">
      <c r="B162" s="34"/>
      <c r="C162" s="231" t="s">
        <v>1</v>
      </c>
      <c r="D162" s="231" t="s">
        <v>232</v>
      </c>
      <c r="E162" s="17" t="s">
        <v>1</v>
      </c>
      <c r="F162" s="232">
        <v>-2.64</v>
      </c>
      <c r="H162" s="34"/>
    </row>
    <row r="163" spans="2:8" s="1" customFormat="1" ht="16.7" customHeight="1">
      <c r="B163" s="34"/>
      <c r="C163" s="231" t="s">
        <v>1</v>
      </c>
      <c r="D163" s="231" t="s">
        <v>233</v>
      </c>
      <c r="E163" s="17" t="s">
        <v>1</v>
      </c>
      <c r="F163" s="232">
        <v>-0.66</v>
      </c>
      <c r="H163" s="34"/>
    </row>
    <row r="164" spans="2:8" s="1" customFormat="1" ht="16.7" customHeight="1">
      <c r="B164" s="34"/>
      <c r="C164" s="231" t="s">
        <v>1</v>
      </c>
      <c r="D164" s="231" t="s">
        <v>234</v>
      </c>
      <c r="E164" s="17" t="s">
        <v>1</v>
      </c>
      <c r="F164" s="232">
        <v>-1.2</v>
      </c>
      <c r="H164" s="34"/>
    </row>
    <row r="165" spans="2:8" s="1" customFormat="1" ht="16.7" customHeight="1">
      <c r="B165" s="34"/>
      <c r="C165" s="231" t="s">
        <v>1</v>
      </c>
      <c r="D165" s="231" t="s">
        <v>871</v>
      </c>
      <c r="E165" s="17" t="s">
        <v>1</v>
      </c>
      <c r="F165" s="232">
        <v>0</v>
      </c>
      <c r="H165" s="34"/>
    </row>
    <row r="166" spans="2:8" s="1" customFormat="1" ht="16.7" customHeight="1">
      <c r="B166" s="34"/>
      <c r="C166" s="231" t="s">
        <v>1</v>
      </c>
      <c r="D166" s="231" t="s">
        <v>900</v>
      </c>
      <c r="E166" s="17" t="s">
        <v>1</v>
      </c>
      <c r="F166" s="232">
        <v>0.66</v>
      </c>
      <c r="H166" s="34"/>
    </row>
    <row r="167" spans="2:8" s="1" customFormat="1" ht="16.7" customHeight="1">
      <c r="B167" s="34"/>
      <c r="C167" s="231" t="s">
        <v>1</v>
      </c>
      <c r="D167" s="231" t="s">
        <v>235</v>
      </c>
      <c r="E167" s="17" t="s">
        <v>1</v>
      </c>
      <c r="F167" s="232">
        <v>0</v>
      </c>
      <c r="H167" s="34"/>
    </row>
    <row r="168" spans="2:8" s="1" customFormat="1" ht="16.7" customHeight="1">
      <c r="B168" s="34"/>
      <c r="C168" s="231" t="s">
        <v>1</v>
      </c>
      <c r="D168" s="231" t="s">
        <v>236</v>
      </c>
      <c r="E168" s="17" t="s">
        <v>1</v>
      </c>
      <c r="F168" s="232">
        <v>0</v>
      </c>
      <c r="H168" s="34"/>
    </row>
    <row r="169" spans="2:8" s="1" customFormat="1" ht="16.7" customHeight="1">
      <c r="B169" s="34"/>
      <c r="C169" s="231" t="s">
        <v>1</v>
      </c>
      <c r="D169" s="231" t="s">
        <v>237</v>
      </c>
      <c r="E169" s="17" t="s">
        <v>1</v>
      </c>
      <c r="F169" s="232">
        <v>11.909000000000001</v>
      </c>
      <c r="H169" s="34"/>
    </row>
    <row r="170" spans="2:8" s="1" customFormat="1" ht="16.7" customHeight="1">
      <c r="B170" s="34"/>
      <c r="C170" s="231" t="s">
        <v>1</v>
      </c>
      <c r="D170" s="231" t="s">
        <v>238</v>
      </c>
      <c r="E170" s="17" t="s">
        <v>1</v>
      </c>
      <c r="F170" s="232">
        <v>-1.08</v>
      </c>
      <c r="H170" s="34"/>
    </row>
    <row r="171" spans="2:8" s="1" customFormat="1" ht="16.7" customHeight="1">
      <c r="B171" s="34"/>
      <c r="C171" s="231" t="s">
        <v>1</v>
      </c>
      <c r="D171" s="231" t="s">
        <v>239</v>
      </c>
      <c r="E171" s="17" t="s">
        <v>1</v>
      </c>
      <c r="F171" s="232">
        <v>-5.88</v>
      </c>
      <c r="H171" s="34"/>
    </row>
    <row r="172" spans="2:8" s="1" customFormat="1" ht="16.7" customHeight="1">
      <c r="B172" s="34"/>
      <c r="C172" s="231" t="s">
        <v>1</v>
      </c>
      <c r="D172" s="231" t="s">
        <v>873</v>
      </c>
      <c r="E172" s="17" t="s">
        <v>1</v>
      </c>
      <c r="F172" s="232">
        <v>0</v>
      </c>
      <c r="H172" s="34"/>
    </row>
    <row r="173" spans="2:8" s="1" customFormat="1" ht="16.7" customHeight="1">
      <c r="B173" s="34"/>
      <c r="C173" s="231" t="s">
        <v>1</v>
      </c>
      <c r="D173" s="231" t="s">
        <v>898</v>
      </c>
      <c r="E173" s="17" t="s">
        <v>1</v>
      </c>
      <c r="F173" s="232">
        <v>2.8010000000000002</v>
      </c>
      <c r="H173" s="34"/>
    </row>
    <row r="174" spans="2:8" s="1" customFormat="1" ht="16.7" customHeight="1">
      <c r="B174" s="34"/>
      <c r="C174" s="231" t="s">
        <v>1</v>
      </c>
      <c r="D174" s="231" t="s">
        <v>899</v>
      </c>
      <c r="E174" s="17" t="s">
        <v>1</v>
      </c>
      <c r="F174" s="232">
        <v>-2.16</v>
      </c>
      <c r="H174" s="34"/>
    </row>
    <row r="175" spans="2:8" s="1" customFormat="1" ht="16.7" customHeight="1">
      <c r="B175" s="34"/>
      <c r="C175" s="231" t="s">
        <v>1</v>
      </c>
      <c r="D175" s="231" t="s">
        <v>240</v>
      </c>
      <c r="E175" s="17" t="s">
        <v>1</v>
      </c>
      <c r="F175" s="232">
        <v>0</v>
      </c>
      <c r="H175" s="34"/>
    </row>
    <row r="176" spans="2:8" s="1" customFormat="1" ht="16.7" customHeight="1">
      <c r="B176" s="34"/>
      <c r="C176" s="231" t="s">
        <v>1</v>
      </c>
      <c r="D176" s="231" t="s">
        <v>236</v>
      </c>
      <c r="E176" s="17" t="s">
        <v>1</v>
      </c>
      <c r="F176" s="232">
        <v>0</v>
      </c>
      <c r="H176" s="34"/>
    </row>
    <row r="177" spans="2:8" s="1" customFormat="1" ht="16.7" customHeight="1">
      <c r="B177" s="34"/>
      <c r="C177" s="231" t="s">
        <v>1</v>
      </c>
      <c r="D177" s="231" t="s">
        <v>241</v>
      </c>
      <c r="E177" s="17" t="s">
        <v>1</v>
      </c>
      <c r="F177" s="232">
        <v>8.59</v>
      </c>
      <c r="H177" s="34"/>
    </row>
    <row r="178" spans="2:8" s="1" customFormat="1" ht="16.7" customHeight="1">
      <c r="B178" s="34"/>
      <c r="C178" s="231" t="s">
        <v>1</v>
      </c>
      <c r="D178" s="231" t="s">
        <v>242</v>
      </c>
      <c r="E178" s="17" t="s">
        <v>1</v>
      </c>
      <c r="F178" s="232">
        <v>-3.36</v>
      </c>
      <c r="H178" s="34"/>
    </row>
    <row r="179" spans="2:8" s="1" customFormat="1" ht="16.7" customHeight="1">
      <c r="B179" s="34"/>
      <c r="C179" s="231" t="s">
        <v>1</v>
      </c>
      <c r="D179" s="231" t="s">
        <v>243</v>
      </c>
      <c r="E179" s="17" t="s">
        <v>1</v>
      </c>
      <c r="F179" s="232">
        <v>0</v>
      </c>
      <c r="H179" s="34"/>
    </row>
    <row r="180" spans="2:8" s="1" customFormat="1" ht="16.7" customHeight="1">
      <c r="B180" s="34"/>
      <c r="C180" s="231" t="s">
        <v>1</v>
      </c>
      <c r="D180" s="231" t="s">
        <v>236</v>
      </c>
      <c r="E180" s="17" t="s">
        <v>1</v>
      </c>
      <c r="F180" s="232">
        <v>0</v>
      </c>
      <c r="H180" s="34"/>
    </row>
    <row r="181" spans="2:8" s="1" customFormat="1" ht="16.7" customHeight="1">
      <c r="B181" s="34"/>
      <c r="C181" s="231" t="s">
        <v>1</v>
      </c>
      <c r="D181" s="231" t="s">
        <v>244</v>
      </c>
      <c r="E181" s="17" t="s">
        <v>1</v>
      </c>
      <c r="F181" s="232">
        <v>11.484999999999999</v>
      </c>
      <c r="H181" s="34"/>
    </row>
    <row r="182" spans="2:8" s="1" customFormat="1" ht="16.7" customHeight="1">
      <c r="B182" s="34"/>
      <c r="C182" s="231" t="s">
        <v>1</v>
      </c>
      <c r="D182" s="231" t="s">
        <v>226</v>
      </c>
      <c r="E182" s="17" t="s">
        <v>1</v>
      </c>
      <c r="F182" s="232">
        <v>-1.2</v>
      </c>
      <c r="H182" s="34"/>
    </row>
    <row r="183" spans="2:8" s="1" customFormat="1" ht="16.7" customHeight="1">
      <c r="B183" s="34"/>
      <c r="C183" s="231" t="s">
        <v>1</v>
      </c>
      <c r="D183" s="231" t="s">
        <v>225</v>
      </c>
      <c r="E183" s="17" t="s">
        <v>1</v>
      </c>
      <c r="F183" s="232">
        <v>-0.33</v>
      </c>
      <c r="H183" s="34"/>
    </row>
    <row r="184" spans="2:8" s="1" customFormat="1" ht="16.7" customHeight="1">
      <c r="B184" s="34"/>
      <c r="C184" s="231" t="s">
        <v>1</v>
      </c>
      <c r="D184" s="231" t="s">
        <v>245</v>
      </c>
      <c r="E184" s="17" t="s">
        <v>1</v>
      </c>
      <c r="F184" s="232">
        <v>-1.2</v>
      </c>
      <c r="H184" s="34"/>
    </row>
    <row r="185" spans="2:8" s="1" customFormat="1" ht="16.7" customHeight="1">
      <c r="B185" s="34"/>
      <c r="C185" s="231" t="s">
        <v>1</v>
      </c>
      <c r="D185" s="231" t="s">
        <v>873</v>
      </c>
      <c r="E185" s="17" t="s">
        <v>1</v>
      </c>
      <c r="F185" s="232">
        <v>0</v>
      </c>
      <c r="H185" s="34"/>
    </row>
    <row r="186" spans="2:8" s="1" customFormat="1" ht="16.7" customHeight="1">
      <c r="B186" s="34"/>
      <c r="C186" s="231" t="s">
        <v>1</v>
      </c>
      <c r="D186" s="231" t="s">
        <v>901</v>
      </c>
      <c r="E186" s="17" t="s">
        <v>1</v>
      </c>
      <c r="F186" s="232">
        <v>3.3</v>
      </c>
      <c r="H186" s="34"/>
    </row>
    <row r="187" spans="2:8" s="1" customFormat="1" ht="16.7" customHeight="1">
      <c r="B187" s="34"/>
      <c r="C187" s="231" t="s">
        <v>1</v>
      </c>
      <c r="D187" s="231" t="s">
        <v>876</v>
      </c>
      <c r="E187" s="17" t="s">
        <v>1</v>
      </c>
      <c r="F187" s="232">
        <v>0</v>
      </c>
      <c r="H187" s="34"/>
    </row>
    <row r="188" spans="2:8" s="1" customFormat="1" ht="16.7" customHeight="1">
      <c r="B188" s="34"/>
      <c r="C188" s="231" t="s">
        <v>1</v>
      </c>
      <c r="D188" s="231" t="s">
        <v>902</v>
      </c>
      <c r="E188" s="17" t="s">
        <v>1</v>
      </c>
      <c r="F188" s="232">
        <v>1.2</v>
      </c>
      <c r="H188" s="34"/>
    </row>
    <row r="189" spans="2:8" s="1" customFormat="1" ht="16.7" customHeight="1">
      <c r="B189" s="34"/>
      <c r="C189" s="231" t="s">
        <v>1</v>
      </c>
      <c r="D189" s="231" t="s">
        <v>246</v>
      </c>
      <c r="E189" s="17" t="s">
        <v>1</v>
      </c>
      <c r="F189" s="232">
        <v>0</v>
      </c>
      <c r="H189" s="34"/>
    </row>
    <row r="190" spans="2:8" s="1" customFormat="1" ht="16.7" customHeight="1">
      <c r="B190" s="34"/>
      <c r="C190" s="231" t="s">
        <v>1</v>
      </c>
      <c r="D190" s="231" t="s">
        <v>229</v>
      </c>
      <c r="E190" s="17" t="s">
        <v>1</v>
      </c>
      <c r="F190" s="232">
        <v>0</v>
      </c>
      <c r="H190" s="34"/>
    </row>
    <row r="191" spans="2:8" s="1" customFormat="1" ht="16.7" customHeight="1">
      <c r="B191" s="34"/>
      <c r="C191" s="231" t="s">
        <v>1</v>
      </c>
      <c r="D191" s="231" t="s">
        <v>247</v>
      </c>
      <c r="E191" s="17" t="s">
        <v>1</v>
      </c>
      <c r="F191" s="232">
        <v>10.44</v>
      </c>
      <c r="H191" s="34"/>
    </row>
    <row r="192" spans="2:8" s="1" customFormat="1" ht="16.7" customHeight="1">
      <c r="B192" s="34"/>
      <c r="C192" s="231" t="s">
        <v>1</v>
      </c>
      <c r="D192" s="231" t="s">
        <v>245</v>
      </c>
      <c r="E192" s="17" t="s">
        <v>1</v>
      </c>
      <c r="F192" s="232">
        <v>-1.2</v>
      </c>
      <c r="H192" s="34"/>
    </row>
    <row r="193" spans="2:8" s="1" customFormat="1" ht="16.7" customHeight="1">
      <c r="B193" s="34"/>
      <c r="C193" s="231" t="s">
        <v>1</v>
      </c>
      <c r="D193" s="231" t="s">
        <v>873</v>
      </c>
      <c r="E193" s="17" t="s">
        <v>1</v>
      </c>
      <c r="F193" s="232">
        <v>0</v>
      </c>
      <c r="H193" s="34"/>
    </row>
    <row r="194" spans="2:8" s="1" customFormat="1" ht="16.7" customHeight="1">
      <c r="B194" s="34"/>
      <c r="C194" s="231" t="s">
        <v>1</v>
      </c>
      <c r="D194" s="231" t="s">
        <v>901</v>
      </c>
      <c r="E194" s="17" t="s">
        <v>1</v>
      </c>
      <c r="F194" s="232">
        <v>3.3</v>
      </c>
      <c r="H194" s="34"/>
    </row>
    <row r="195" spans="2:8" s="1" customFormat="1" ht="16.7" customHeight="1">
      <c r="B195" s="34"/>
      <c r="C195" s="231" t="s">
        <v>1</v>
      </c>
      <c r="D195" s="231" t="s">
        <v>248</v>
      </c>
      <c r="E195" s="17" t="s">
        <v>1</v>
      </c>
      <c r="F195" s="232">
        <v>0</v>
      </c>
      <c r="H195" s="34"/>
    </row>
    <row r="196" spans="2:8" s="1" customFormat="1" ht="16.7" customHeight="1">
      <c r="B196" s="34"/>
      <c r="C196" s="231" t="s">
        <v>1</v>
      </c>
      <c r="D196" s="231" t="s">
        <v>229</v>
      </c>
      <c r="E196" s="17" t="s">
        <v>1</v>
      </c>
      <c r="F196" s="232">
        <v>0</v>
      </c>
      <c r="H196" s="34"/>
    </row>
    <row r="197" spans="2:8" s="1" customFormat="1" ht="16.7" customHeight="1">
      <c r="B197" s="34"/>
      <c r="C197" s="231" t="s">
        <v>1</v>
      </c>
      <c r="D197" s="231" t="s">
        <v>249</v>
      </c>
      <c r="E197" s="17" t="s">
        <v>1</v>
      </c>
      <c r="F197" s="232">
        <v>11.897</v>
      </c>
      <c r="H197" s="34"/>
    </row>
    <row r="198" spans="2:8" s="1" customFormat="1" ht="16.7" customHeight="1">
      <c r="B198" s="34"/>
      <c r="C198" s="231" t="s">
        <v>1</v>
      </c>
      <c r="D198" s="231" t="s">
        <v>234</v>
      </c>
      <c r="E198" s="17" t="s">
        <v>1</v>
      </c>
      <c r="F198" s="232">
        <v>-1.2</v>
      </c>
      <c r="H198" s="34"/>
    </row>
    <row r="199" spans="2:8" s="1" customFormat="1" ht="16.7" customHeight="1">
      <c r="B199" s="34"/>
      <c r="C199" s="231" t="s">
        <v>1</v>
      </c>
      <c r="D199" s="231" t="s">
        <v>250</v>
      </c>
      <c r="E199" s="17" t="s">
        <v>1</v>
      </c>
      <c r="F199" s="232">
        <v>-0.54</v>
      </c>
      <c r="H199" s="34"/>
    </row>
    <row r="200" spans="2:8" s="1" customFormat="1" ht="16.7" customHeight="1">
      <c r="B200" s="34"/>
      <c r="C200" s="231" t="s">
        <v>1</v>
      </c>
      <c r="D200" s="231" t="s">
        <v>251</v>
      </c>
      <c r="E200" s="17" t="s">
        <v>1</v>
      </c>
      <c r="F200" s="232">
        <v>-0.84</v>
      </c>
      <c r="H200" s="34"/>
    </row>
    <row r="201" spans="2:8" s="1" customFormat="1" ht="16.7" customHeight="1">
      <c r="B201" s="34"/>
      <c r="C201" s="231" t="s">
        <v>1</v>
      </c>
      <c r="D201" s="231" t="s">
        <v>252</v>
      </c>
      <c r="E201" s="17" t="s">
        <v>1</v>
      </c>
      <c r="F201" s="232">
        <v>0.14000000000000001</v>
      </c>
      <c r="H201" s="34"/>
    </row>
    <row r="202" spans="2:8" s="1" customFormat="1" ht="16.7" customHeight="1">
      <c r="B202" s="34"/>
      <c r="C202" s="231" t="s">
        <v>1</v>
      </c>
      <c r="D202" s="231" t="s">
        <v>876</v>
      </c>
      <c r="E202" s="17" t="s">
        <v>1</v>
      </c>
      <c r="F202" s="232">
        <v>0</v>
      </c>
      <c r="H202" s="34"/>
    </row>
    <row r="203" spans="2:8" s="1" customFormat="1" ht="16.7" customHeight="1">
      <c r="B203" s="34"/>
      <c r="C203" s="231" t="s">
        <v>1</v>
      </c>
      <c r="D203" s="231" t="s">
        <v>903</v>
      </c>
      <c r="E203" s="17" t="s">
        <v>1</v>
      </c>
      <c r="F203" s="232">
        <v>0.54</v>
      </c>
      <c r="H203" s="34"/>
    </row>
    <row r="204" spans="2:8" s="1" customFormat="1" ht="16.7" customHeight="1">
      <c r="B204" s="34"/>
      <c r="C204" s="231" t="s">
        <v>1</v>
      </c>
      <c r="D204" s="231" t="s">
        <v>873</v>
      </c>
      <c r="E204" s="17" t="s">
        <v>1</v>
      </c>
      <c r="F204" s="232">
        <v>0</v>
      </c>
      <c r="H204" s="34"/>
    </row>
    <row r="205" spans="2:8" s="1" customFormat="1" ht="16.7" customHeight="1">
      <c r="B205" s="34"/>
      <c r="C205" s="231" t="s">
        <v>1</v>
      </c>
      <c r="D205" s="231" t="s">
        <v>904</v>
      </c>
      <c r="E205" s="17" t="s">
        <v>1</v>
      </c>
      <c r="F205" s="232">
        <v>11.135</v>
      </c>
      <c r="H205" s="34"/>
    </row>
    <row r="206" spans="2:8" s="1" customFormat="1" ht="16.7" customHeight="1">
      <c r="B206" s="34"/>
      <c r="C206" s="231" t="s">
        <v>1</v>
      </c>
      <c r="D206" s="231" t="s">
        <v>905</v>
      </c>
      <c r="E206" s="17" t="s">
        <v>1</v>
      </c>
      <c r="F206" s="232">
        <v>-6.2290000000000001</v>
      </c>
      <c r="H206" s="34"/>
    </row>
    <row r="207" spans="2:8" s="1" customFormat="1" ht="16.7" customHeight="1">
      <c r="B207" s="34"/>
      <c r="C207" s="231" t="s">
        <v>1</v>
      </c>
      <c r="D207" s="231" t="s">
        <v>253</v>
      </c>
      <c r="E207" s="17" t="s">
        <v>1</v>
      </c>
      <c r="F207" s="232">
        <v>0</v>
      </c>
      <c r="H207" s="34"/>
    </row>
    <row r="208" spans="2:8" s="1" customFormat="1" ht="16.7" customHeight="1">
      <c r="B208" s="34"/>
      <c r="C208" s="231" t="s">
        <v>1</v>
      </c>
      <c r="D208" s="231" t="s">
        <v>229</v>
      </c>
      <c r="E208" s="17" t="s">
        <v>1</v>
      </c>
      <c r="F208" s="232">
        <v>0</v>
      </c>
      <c r="H208" s="34"/>
    </row>
    <row r="209" spans="2:8" s="1" customFormat="1" ht="16.7" customHeight="1">
      <c r="B209" s="34"/>
      <c r="C209" s="231" t="s">
        <v>1</v>
      </c>
      <c r="D209" s="231" t="s">
        <v>254</v>
      </c>
      <c r="E209" s="17" t="s">
        <v>1</v>
      </c>
      <c r="F209" s="232">
        <v>10.525</v>
      </c>
      <c r="H209" s="34"/>
    </row>
    <row r="210" spans="2:8" s="1" customFormat="1" ht="16.7" customHeight="1">
      <c r="B210" s="34"/>
      <c r="C210" s="231" t="s">
        <v>1</v>
      </c>
      <c r="D210" s="231" t="s">
        <v>255</v>
      </c>
      <c r="E210" s="17" t="s">
        <v>1</v>
      </c>
      <c r="F210" s="232">
        <v>-0.84</v>
      </c>
      <c r="H210" s="34"/>
    </row>
    <row r="211" spans="2:8" s="1" customFormat="1" ht="16.7" customHeight="1">
      <c r="B211" s="34"/>
      <c r="C211" s="231" t="s">
        <v>1</v>
      </c>
      <c r="D211" s="231" t="s">
        <v>252</v>
      </c>
      <c r="E211" s="17" t="s">
        <v>1</v>
      </c>
      <c r="F211" s="232">
        <v>0.14000000000000001</v>
      </c>
      <c r="H211" s="34"/>
    </row>
    <row r="212" spans="2:8" s="1" customFormat="1" ht="16.7" customHeight="1">
      <c r="B212" s="34"/>
      <c r="C212" s="231" t="s">
        <v>1</v>
      </c>
      <c r="D212" s="231" t="s">
        <v>873</v>
      </c>
      <c r="E212" s="17" t="s">
        <v>1</v>
      </c>
      <c r="F212" s="232">
        <v>0</v>
      </c>
      <c r="H212" s="34"/>
    </row>
    <row r="213" spans="2:8" s="1" customFormat="1" ht="16.7" customHeight="1">
      <c r="B213" s="34"/>
      <c r="C213" s="231" t="s">
        <v>1</v>
      </c>
      <c r="D213" s="231" t="s">
        <v>906</v>
      </c>
      <c r="E213" s="17" t="s">
        <v>1</v>
      </c>
      <c r="F213" s="232">
        <v>10.061999999999999</v>
      </c>
      <c r="H213" s="34"/>
    </row>
    <row r="214" spans="2:8" s="1" customFormat="1" ht="16.7" customHeight="1">
      <c r="B214" s="34"/>
      <c r="C214" s="231" t="s">
        <v>1</v>
      </c>
      <c r="D214" s="231" t="s">
        <v>907</v>
      </c>
      <c r="E214" s="17" t="s">
        <v>1</v>
      </c>
      <c r="F214" s="232">
        <v>-11.831</v>
      </c>
      <c r="H214" s="34"/>
    </row>
    <row r="215" spans="2:8" s="1" customFormat="1" ht="16.7" customHeight="1">
      <c r="B215" s="34"/>
      <c r="C215" s="231" t="s">
        <v>1</v>
      </c>
      <c r="D215" s="231" t="s">
        <v>256</v>
      </c>
      <c r="E215" s="17" t="s">
        <v>1</v>
      </c>
      <c r="F215" s="232">
        <v>0</v>
      </c>
      <c r="H215" s="34"/>
    </row>
    <row r="216" spans="2:8" s="1" customFormat="1" ht="16.7" customHeight="1">
      <c r="B216" s="34"/>
      <c r="C216" s="231" t="s">
        <v>1</v>
      </c>
      <c r="D216" s="231" t="s">
        <v>229</v>
      </c>
      <c r="E216" s="17" t="s">
        <v>1</v>
      </c>
      <c r="F216" s="232">
        <v>0</v>
      </c>
      <c r="H216" s="34"/>
    </row>
    <row r="217" spans="2:8" s="1" customFormat="1" ht="16.7" customHeight="1">
      <c r="B217" s="34"/>
      <c r="C217" s="231" t="s">
        <v>1</v>
      </c>
      <c r="D217" s="231" t="s">
        <v>257</v>
      </c>
      <c r="E217" s="17" t="s">
        <v>1</v>
      </c>
      <c r="F217" s="232">
        <v>21.257000000000001</v>
      </c>
      <c r="H217" s="34"/>
    </row>
    <row r="218" spans="2:8" s="1" customFormat="1" ht="16.7" customHeight="1">
      <c r="B218" s="34"/>
      <c r="C218" s="231" t="s">
        <v>1</v>
      </c>
      <c r="D218" s="231" t="s">
        <v>258</v>
      </c>
      <c r="E218" s="17" t="s">
        <v>1</v>
      </c>
      <c r="F218" s="232">
        <v>-4.5599999999999996</v>
      </c>
      <c r="H218" s="34"/>
    </row>
    <row r="219" spans="2:8" s="1" customFormat="1" ht="16.7" customHeight="1">
      <c r="B219" s="34"/>
      <c r="C219" s="231" t="s">
        <v>1</v>
      </c>
      <c r="D219" s="231" t="s">
        <v>259</v>
      </c>
      <c r="E219" s="17" t="s">
        <v>1</v>
      </c>
      <c r="F219" s="232">
        <v>-1.32</v>
      </c>
      <c r="H219" s="34"/>
    </row>
    <row r="220" spans="2:8" s="1" customFormat="1" ht="16.7" customHeight="1">
      <c r="B220" s="34"/>
      <c r="C220" s="231" t="s">
        <v>1</v>
      </c>
      <c r="D220" s="231" t="s">
        <v>260</v>
      </c>
      <c r="E220" s="17" t="s">
        <v>1</v>
      </c>
      <c r="F220" s="232">
        <v>-1.2</v>
      </c>
      <c r="H220" s="34"/>
    </row>
    <row r="221" spans="2:8" s="1" customFormat="1" ht="16.7" customHeight="1">
      <c r="B221" s="34"/>
      <c r="C221" s="231" t="s">
        <v>1</v>
      </c>
      <c r="D221" s="231" t="s">
        <v>876</v>
      </c>
      <c r="E221" s="17" t="s">
        <v>1</v>
      </c>
      <c r="F221" s="232">
        <v>0</v>
      </c>
      <c r="H221" s="34"/>
    </row>
    <row r="222" spans="2:8" s="1" customFormat="1" ht="16.7" customHeight="1">
      <c r="B222" s="34"/>
      <c r="C222" s="231" t="s">
        <v>1</v>
      </c>
      <c r="D222" s="231" t="s">
        <v>908</v>
      </c>
      <c r="E222" s="17" t="s">
        <v>1</v>
      </c>
      <c r="F222" s="232">
        <v>1.2</v>
      </c>
      <c r="H222" s="34"/>
    </row>
    <row r="223" spans="2:8" s="1" customFormat="1" ht="16.7" customHeight="1">
      <c r="B223" s="34"/>
      <c r="C223" s="231" t="s">
        <v>1</v>
      </c>
      <c r="D223" s="231" t="s">
        <v>261</v>
      </c>
      <c r="E223" s="17" t="s">
        <v>1</v>
      </c>
      <c r="F223" s="232">
        <v>0</v>
      </c>
      <c r="H223" s="34"/>
    </row>
    <row r="224" spans="2:8" s="1" customFormat="1" ht="16.7" customHeight="1">
      <c r="B224" s="34"/>
      <c r="C224" s="231" t="s">
        <v>1</v>
      </c>
      <c r="D224" s="231" t="s">
        <v>229</v>
      </c>
      <c r="E224" s="17" t="s">
        <v>1</v>
      </c>
      <c r="F224" s="232">
        <v>0</v>
      </c>
      <c r="H224" s="34"/>
    </row>
    <row r="225" spans="2:8" s="1" customFormat="1" ht="16.7" customHeight="1">
      <c r="B225" s="34"/>
      <c r="C225" s="231" t="s">
        <v>1</v>
      </c>
      <c r="D225" s="231" t="s">
        <v>262</v>
      </c>
      <c r="E225" s="17" t="s">
        <v>1</v>
      </c>
      <c r="F225" s="232">
        <v>15.468</v>
      </c>
      <c r="H225" s="34"/>
    </row>
    <row r="226" spans="2:8" s="1" customFormat="1" ht="16.7" customHeight="1">
      <c r="B226" s="34"/>
      <c r="C226" s="231" t="s">
        <v>1</v>
      </c>
      <c r="D226" s="231" t="s">
        <v>238</v>
      </c>
      <c r="E226" s="17" t="s">
        <v>1</v>
      </c>
      <c r="F226" s="232">
        <v>-1.08</v>
      </c>
      <c r="H226" s="34"/>
    </row>
    <row r="227" spans="2:8" s="1" customFormat="1" ht="16.7" customHeight="1">
      <c r="B227" s="34"/>
      <c r="C227" s="231" t="s">
        <v>1</v>
      </c>
      <c r="D227" s="231" t="s">
        <v>263</v>
      </c>
      <c r="E227" s="17" t="s">
        <v>1</v>
      </c>
      <c r="F227" s="232">
        <v>0</v>
      </c>
      <c r="H227" s="34"/>
    </row>
    <row r="228" spans="2:8" s="1" customFormat="1" ht="16.7" customHeight="1">
      <c r="B228" s="34"/>
      <c r="C228" s="231" t="s">
        <v>1</v>
      </c>
      <c r="D228" s="231" t="s">
        <v>229</v>
      </c>
      <c r="E228" s="17" t="s">
        <v>1</v>
      </c>
      <c r="F228" s="232">
        <v>0</v>
      </c>
      <c r="H228" s="34"/>
    </row>
    <row r="229" spans="2:8" s="1" customFormat="1" ht="16.7" customHeight="1">
      <c r="B229" s="34"/>
      <c r="C229" s="231" t="s">
        <v>1</v>
      </c>
      <c r="D229" s="231" t="s">
        <v>264</v>
      </c>
      <c r="E229" s="17" t="s">
        <v>1</v>
      </c>
      <c r="F229" s="232">
        <v>16.53</v>
      </c>
      <c r="H229" s="34"/>
    </row>
    <row r="230" spans="2:8" s="1" customFormat="1" ht="16.7" customHeight="1">
      <c r="B230" s="34"/>
      <c r="C230" s="231" t="s">
        <v>1</v>
      </c>
      <c r="D230" s="231" t="s">
        <v>265</v>
      </c>
      <c r="E230" s="17" t="s">
        <v>1</v>
      </c>
      <c r="F230" s="232">
        <v>-1.32</v>
      </c>
      <c r="H230" s="34"/>
    </row>
    <row r="231" spans="2:8" s="1" customFormat="1" ht="16.7" customHeight="1">
      <c r="B231" s="34"/>
      <c r="C231" s="231" t="s">
        <v>1</v>
      </c>
      <c r="D231" s="231" t="s">
        <v>266</v>
      </c>
      <c r="E231" s="17" t="s">
        <v>1</v>
      </c>
      <c r="F231" s="232">
        <v>-0.84</v>
      </c>
      <c r="H231" s="34"/>
    </row>
    <row r="232" spans="2:8" s="1" customFormat="1" ht="16.7" customHeight="1">
      <c r="B232" s="34"/>
      <c r="C232" s="231" t="s">
        <v>1</v>
      </c>
      <c r="D232" s="231" t="s">
        <v>267</v>
      </c>
      <c r="E232" s="17" t="s">
        <v>1</v>
      </c>
      <c r="F232" s="232">
        <v>-0.67700000000000005</v>
      </c>
      <c r="H232" s="34"/>
    </row>
    <row r="233" spans="2:8" s="1" customFormat="1" ht="16.7" customHeight="1">
      <c r="B233" s="34"/>
      <c r="C233" s="231" t="s">
        <v>1</v>
      </c>
      <c r="D233" s="231" t="s">
        <v>268</v>
      </c>
      <c r="E233" s="17" t="s">
        <v>1</v>
      </c>
      <c r="F233" s="232">
        <v>0.14399999999999999</v>
      </c>
      <c r="H233" s="34"/>
    </row>
    <row r="234" spans="2:8" s="1" customFormat="1" ht="16.7" customHeight="1">
      <c r="B234" s="34"/>
      <c r="C234" s="231" t="s">
        <v>1</v>
      </c>
      <c r="D234" s="231" t="s">
        <v>876</v>
      </c>
      <c r="E234" s="17" t="s">
        <v>1</v>
      </c>
      <c r="F234" s="232">
        <v>0</v>
      </c>
      <c r="H234" s="34"/>
    </row>
    <row r="235" spans="2:8" s="1" customFormat="1" ht="16.7" customHeight="1">
      <c r="B235" s="34"/>
      <c r="C235" s="231" t="s">
        <v>1</v>
      </c>
      <c r="D235" s="231" t="s">
        <v>909</v>
      </c>
      <c r="E235" s="17" t="s">
        <v>1</v>
      </c>
      <c r="F235" s="232">
        <v>0.84</v>
      </c>
      <c r="H235" s="34"/>
    </row>
    <row r="236" spans="2:8" s="1" customFormat="1" ht="16.7" customHeight="1">
      <c r="B236" s="34"/>
      <c r="C236" s="231" t="s">
        <v>117</v>
      </c>
      <c r="D236" s="231" t="s">
        <v>185</v>
      </c>
      <c r="E236" s="17" t="s">
        <v>1</v>
      </c>
      <c r="F236" s="232">
        <v>158.52799999999999</v>
      </c>
      <c r="H236" s="34"/>
    </row>
    <row r="237" spans="2:8" s="1" customFormat="1" ht="16.7" customHeight="1">
      <c r="B237" s="34"/>
      <c r="C237" s="233" t="s">
        <v>1320</v>
      </c>
      <c r="H237" s="34"/>
    </row>
    <row r="238" spans="2:8" s="1" customFormat="1" ht="16.7" customHeight="1">
      <c r="B238" s="34"/>
      <c r="C238" s="231" t="s">
        <v>894</v>
      </c>
      <c r="D238" s="231" t="s">
        <v>895</v>
      </c>
      <c r="E238" s="17" t="s">
        <v>180</v>
      </c>
      <c r="F238" s="232">
        <v>158.52799999999999</v>
      </c>
      <c r="H238" s="34"/>
    </row>
    <row r="239" spans="2:8" s="1" customFormat="1" ht="16.7" customHeight="1">
      <c r="B239" s="34"/>
      <c r="C239" s="231" t="s">
        <v>833</v>
      </c>
      <c r="D239" s="231" t="s">
        <v>834</v>
      </c>
      <c r="E239" s="17" t="s">
        <v>180</v>
      </c>
      <c r="F239" s="232">
        <v>574.42600000000004</v>
      </c>
      <c r="H239" s="34"/>
    </row>
    <row r="240" spans="2:8" s="1" customFormat="1" ht="16.7" customHeight="1">
      <c r="B240" s="34"/>
      <c r="C240" s="227" t="s">
        <v>1321</v>
      </c>
      <c r="D240" s="228" t="s">
        <v>1</v>
      </c>
      <c r="E240" s="229" t="s">
        <v>1</v>
      </c>
      <c r="F240" s="230">
        <v>0</v>
      </c>
      <c r="H240" s="34"/>
    </row>
    <row r="241" spans="2:8" s="1" customFormat="1" ht="16.7" customHeight="1">
      <c r="B241" s="34"/>
      <c r="C241" s="227" t="s">
        <v>119</v>
      </c>
      <c r="D241" s="228" t="s">
        <v>1</v>
      </c>
      <c r="E241" s="229" t="s">
        <v>1</v>
      </c>
      <c r="F241" s="230">
        <v>62</v>
      </c>
      <c r="H241" s="34"/>
    </row>
    <row r="242" spans="2:8" s="1" customFormat="1" ht="16.7" customHeight="1">
      <c r="B242" s="34"/>
      <c r="C242" s="231" t="s">
        <v>1</v>
      </c>
      <c r="D242" s="231" t="s">
        <v>764</v>
      </c>
      <c r="E242" s="17" t="s">
        <v>1</v>
      </c>
      <c r="F242" s="232">
        <v>0</v>
      </c>
      <c r="H242" s="34"/>
    </row>
    <row r="243" spans="2:8" s="1" customFormat="1" ht="16.7" customHeight="1">
      <c r="B243" s="34"/>
      <c r="C243" s="231" t="s">
        <v>1</v>
      </c>
      <c r="D243" s="231" t="s">
        <v>120</v>
      </c>
      <c r="E243" s="17" t="s">
        <v>1</v>
      </c>
      <c r="F243" s="232">
        <v>62</v>
      </c>
      <c r="H243" s="34"/>
    </row>
    <row r="244" spans="2:8" s="1" customFormat="1" ht="16.7" customHeight="1">
      <c r="B244" s="34"/>
      <c r="C244" s="231" t="s">
        <v>119</v>
      </c>
      <c r="D244" s="231" t="s">
        <v>185</v>
      </c>
      <c r="E244" s="17" t="s">
        <v>1</v>
      </c>
      <c r="F244" s="232">
        <v>62</v>
      </c>
      <c r="H244" s="34"/>
    </row>
    <row r="245" spans="2:8" s="1" customFormat="1" ht="16.7" customHeight="1">
      <c r="B245" s="34"/>
      <c r="C245" s="233" t="s">
        <v>1320</v>
      </c>
      <c r="H245" s="34"/>
    </row>
    <row r="246" spans="2:8" s="1" customFormat="1" ht="16.7" customHeight="1">
      <c r="B246" s="34"/>
      <c r="C246" s="231" t="s">
        <v>761</v>
      </c>
      <c r="D246" s="231" t="s">
        <v>762</v>
      </c>
      <c r="E246" s="17" t="s">
        <v>180</v>
      </c>
      <c r="F246" s="232">
        <v>62</v>
      </c>
      <c r="H246" s="34"/>
    </row>
    <row r="247" spans="2:8" s="1" customFormat="1" ht="16.7" customHeight="1">
      <c r="B247" s="34"/>
      <c r="C247" s="231" t="s">
        <v>335</v>
      </c>
      <c r="D247" s="231" t="s">
        <v>336</v>
      </c>
      <c r="E247" s="17" t="s">
        <v>180</v>
      </c>
      <c r="F247" s="232">
        <v>137</v>
      </c>
      <c r="H247" s="34"/>
    </row>
    <row r="248" spans="2:8" s="1" customFormat="1" ht="22.5">
      <c r="B248" s="34"/>
      <c r="C248" s="231" t="s">
        <v>345</v>
      </c>
      <c r="D248" s="231" t="s">
        <v>346</v>
      </c>
      <c r="E248" s="17" t="s">
        <v>180</v>
      </c>
      <c r="F248" s="232">
        <v>137</v>
      </c>
      <c r="H248" s="34"/>
    </row>
    <row r="249" spans="2:8" s="1" customFormat="1" ht="16.7" customHeight="1">
      <c r="B249" s="34"/>
      <c r="C249" s="231" t="s">
        <v>340</v>
      </c>
      <c r="D249" s="231" t="s">
        <v>341</v>
      </c>
      <c r="E249" s="17" t="s">
        <v>180</v>
      </c>
      <c r="F249" s="232">
        <v>137</v>
      </c>
      <c r="H249" s="34"/>
    </row>
    <row r="250" spans="2:8" s="1" customFormat="1" ht="16.7" customHeight="1">
      <c r="B250" s="34"/>
      <c r="C250" s="231" t="s">
        <v>766</v>
      </c>
      <c r="D250" s="231" t="s">
        <v>767</v>
      </c>
      <c r="E250" s="17" t="s">
        <v>180</v>
      </c>
      <c r="F250" s="232">
        <v>65.099999999999994</v>
      </c>
      <c r="H250" s="34"/>
    </row>
    <row r="251" spans="2:8" s="1" customFormat="1" ht="16.7" customHeight="1">
      <c r="B251" s="34"/>
      <c r="C251" s="227" t="s">
        <v>121</v>
      </c>
      <c r="D251" s="228" t="s">
        <v>1</v>
      </c>
      <c r="E251" s="229" t="s">
        <v>1</v>
      </c>
      <c r="F251" s="230">
        <v>71</v>
      </c>
      <c r="H251" s="34"/>
    </row>
    <row r="252" spans="2:8" s="1" customFormat="1" ht="16.7" customHeight="1">
      <c r="B252" s="34"/>
      <c r="C252" s="231" t="s">
        <v>1</v>
      </c>
      <c r="D252" s="231" t="s">
        <v>789</v>
      </c>
      <c r="E252" s="17" t="s">
        <v>1</v>
      </c>
      <c r="F252" s="232">
        <v>0</v>
      </c>
      <c r="H252" s="34"/>
    </row>
    <row r="253" spans="2:8" s="1" customFormat="1" ht="16.7" customHeight="1">
      <c r="B253" s="34"/>
      <c r="C253" s="231" t="s">
        <v>1</v>
      </c>
      <c r="D253" s="231" t="s">
        <v>122</v>
      </c>
      <c r="E253" s="17" t="s">
        <v>1</v>
      </c>
      <c r="F253" s="232">
        <v>71</v>
      </c>
      <c r="H253" s="34"/>
    </row>
    <row r="254" spans="2:8" s="1" customFormat="1" ht="16.7" customHeight="1">
      <c r="B254" s="34"/>
      <c r="C254" s="231" t="s">
        <v>121</v>
      </c>
      <c r="D254" s="231" t="s">
        <v>185</v>
      </c>
      <c r="E254" s="17" t="s">
        <v>1</v>
      </c>
      <c r="F254" s="232">
        <v>71</v>
      </c>
      <c r="H254" s="34"/>
    </row>
    <row r="255" spans="2:8" s="1" customFormat="1" ht="16.7" customHeight="1">
      <c r="B255" s="34"/>
      <c r="C255" s="233" t="s">
        <v>1320</v>
      </c>
      <c r="H255" s="34"/>
    </row>
    <row r="256" spans="2:8" s="1" customFormat="1" ht="16.7" customHeight="1">
      <c r="B256" s="34"/>
      <c r="C256" s="231" t="s">
        <v>786</v>
      </c>
      <c r="D256" s="231" t="s">
        <v>787</v>
      </c>
      <c r="E256" s="17" t="s">
        <v>180</v>
      </c>
      <c r="F256" s="232">
        <v>71</v>
      </c>
      <c r="H256" s="34"/>
    </row>
    <row r="257" spans="2:8" s="1" customFormat="1" ht="16.7" customHeight="1">
      <c r="B257" s="34"/>
      <c r="C257" s="231" t="s">
        <v>335</v>
      </c>
      <c r="D257" s="231" t="s">
        <v>336</v>
      </c>
      <c r="E257" s="17" t="s">
        <v>180</v>
      </c>
      <c r="F257" s="232">
        <v>137</v>
      </c>
      <c r="H257" s="34"/>
    </row>
    <row r="258" spans="2:8" s="1" customFormat="1" ht="22.5">
      <c r="B258" s="34"/>
      <c r="C258" s="231" t="s">
        <v>345</v>
      </c>
      <c r="D258" s="231" t="s">
        <v>346</v>
      </c>
      <c r="E258" s="17" t="s">
        <v>180</v>
      </c>
      <c r="F258" s="232">
        <v>137</v>
      </c>
      <c r="H258" s="34"/>
    </row>
    <row r="259" spans="2:8" s="1" customFormat="1" ht="16.7" customHeight="1">
      <c r="B259" s="34"/>
      <c r="C259" s="231" t="s">
        <v>791</v>
      </c>
      <c r="D259" s="231" t="s">
        <v>792</v>
      </c>
      <c r="E259" s="17" t="s">
        <v>180</v>
      </c>
      <c r="F259" s="232">
        <v>73.84</v>
      </c>
      <c r="H259" s="34"/>
    </row>
    <row r="260" spans="2:8" s="1" customFormat="1" ht="16.7" customHeight="1">
      <c r="B260" s="34"/>
      <c r="C260" s="231" t="s">
        <v>340</v>
      </c>
      <c r="D260" s="231" t="s">
        <v>341</v>
      </c>
      <c r="E260" s="17" t="s">
        <v>180</v>
      </c>
      <c r="F260" s="232">
        <v>137</v>
      </c>
      <c r="H260" s="34"/>
    </row>
    <row r="261" spans="2:8" s="1" customFormat="1" ht="16.7" customHeight="1">
      <c r="B261" s="34"/>
      <c r="C261" s="227" t="s">
        <v>123</v>
      </c>
      <c r="D261" s="228" t="s">
        <v>1</v>
      </c>
      <c r="E261" s="229" t="s">
        <v>1</v>
      </c>
      <c r="F261" s="230">
        <v>4</v>
      </c>
      <c r="H261" s="34"/>
    </row>
    <row r="262" spans="2:8" s="1" customFormat="1" ht="16.7" customHeight="1">
      <c r="B262" s="34"/>
      <c r="C262" s="231" t="s">
        <v>1</v>
      </c>
      <c r="D262" s="231" t="s">
        <v>654</v>
      </c>
      <c r="E262" s="17" t="s">
        <v>1</v>
      </c>
      <c r="F262" s="232">
        <v>0</v>
      </c>
      <c r="H262" s="34"/>
    </row>
    <row r="263" spans="2:8" s="1" customFormat="1" ht="16.7" customHeight="1">
      <c r="B263" s="34"/>
      <c r="C263" s="231" t="s">
        <v>1</v>
      </c>
      <c r="D263" s="231" t="s">
        <v>124</v>
      </c>
      <c r="E263" s="17" t="s">
        <v>1</v>
      </c>
      <c r="F263" s="232">
        <v>4</v>
      </c>
      <c r="H263" s="34"/>
    </row>
    <row r="264" spans="2:8" s="1" customFormat="1" ht="16.7" customHeight="1">
      <c r="B264" s="34"/>
      <c r="C264" s="231" t="s">
        <v>123</v>
      </c>
      <c r="D264" s="231" t="s">
        <v>185</v>
      </c>
      <c r="E264" s="17" t="s">
        <v>1</v>
      </c>
      <c r="F264" s="232">
        <v>4</v>
      </c>
      <c r="H264" s="34"/>
    </row>
    <row r="265" spans="2:8" s="1" customFormat="1" ht="16.7" customHeight="1">
      <c r="B265" s="34"/>
      <c r="C265" s="233" t="s">
        <v>1320</v>
      </c>
      <c r="H265" s="34"/>
    </row>
    <row r="266" spans="2:8" s="1" customFormat="1" ht="16.7" customHeight="1">
      <c r="B266" s="34"/>
      <c r="C266" s="231" t="s">
        <v>651</v>
      </c>
      <c r="D266" s="231" t="s">
        <v>652</v>
      </c>
      <c r="E266" s="17" t="s">
        <v>180</v>
      </c>
      <c r="F266" s="232">
        <v>4</v>
      </c>
      <c r="H266" s="34"/>
    </row>
    <row r="267" spans="2:8" s="1" customFormat="1" ht="16.7" customHeight="1">
      <c r="B267" s="34"/>
      <c r="C267" s="231" t="s">
        <v>335</v>
      </c>
      <c r="D267" s="231" t="s">
        <v>336</v>
      </c>
      <c r="E267" s="17" t="s">
        <v>180</v>
      </c>
      <c r="F267" s="232">
        <v>137</v>
      </c>
      <c r="H267" s="34"/>
    </row>
    <row r="268" spans="2:8" s="1" customFormat="1" ht="22.5">
      <c r="B268" s="34"/>
      <c r="C268" s="231" t="s">
        <v>345</v>
      </c>
      <c r="D268" s="231" t="s">
        <v>346</v>
      </c>
      <c r="E268" s="17" t="s">
        <v>180</v>
      </c>
      <c r="F268" s="232">
        <v>137</v>
      </c>
      <c r="H268" s="34"/>
    </row>
    <row r="269" spans="2:8" s="1" customFormat="1" ht="16.7" customHeight="1">
      <c r="B269" s="34"/>
      <c r="C269" s="231" t="s">
        <v>340</v>
      </c>
      <c r="D269" s="231" t="s">
        <v>341</v>
      </c>
      <c r="E269" s="17" t="s">
        <v>180</v>
      </c>
      <c r="F269" s="232">
        <v>137</v>
      </c>
      <c r="H269" s="34"/>
    </row>
    <row r="270" spans="2:8" s="1" customFormat="1" ht="7.35" customHeight="1">
      <c r="B270" s="49"/>
      <c r="C270" s="50"/>
      <c r="D270" s="50"/>
      <c r="E270" s="50"/>
      <c r="F270" s="50"/>
      <c r="G270" s="50"/>
      <c r="H270" s="34"/>
    </row>
    <row r="271" spans="2:8" s="1" customFormat="1"/>
  </sheetData>
  <sheetProtection algorithmName="SHA-512" hashValue="mSsqV+ETGoRZLPbtkQBJq9aRes6uYQFhUmPn/z73SdGSE9T4T5ts7t7Co7gzLr3ldiPD0/wGevh3NDd2HqdEnQ==" saltValue="ppcPgzAm2Lc376VkBVg1A3XpQWo2stZQcfS1e8c4kOvhptaRQAR0Y2tkfzo2S3OtHlpgN0qSZL8VK8iMtwq12Q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01 - Architektonicko-stav...</vt:lpstr>
      <vt:lpstr>02 - Vzduchotechnika</vt:lpstr>
      <vt:lpstr>03 - Elektroinštalácia</vt:lpstr>
      <vt:lpstr>04 - ZTI</vt:lpstr>
      <vt:lpstr>05 - UK</vt:lpstr>
      <vt:lpstr>06 - Nabytok a vybavenie</vt:lpstr>
      <vt:lpstr>Zoznam figúr</vt:lpstr>
      <vt:lpstr>'01 - Architektonicko-stav...'!Názvy_tlače</vt:lpstr>
      <vt:lpstr>'02 - Vzduchotechnika'!Názvy_tlače</vt:lpstr>
      <vt:lpstr>'03 - Elektroinštalácia'!Názvy_tlače</vt:lpstr>
      <vt:lpstr>'04 - ZTI'!Názvy_tlače</vt:lpstr>
      <vt:lpstr>'05 - UK'!Názvy_tlače</vt:lpstr>
      <vt:lpstr>'06 - Nabytok a vybavenie'!Názvy_tlače</vt:lpstr>
      <vt:lpstr>'Rekapitulácia stavby'!Názvy_tlače</vt:lpstr>
      <vt:lpstr>'Zoznam figúr'!Názvy_tlače</vt:lpstr>
      <vt:lpstr>'01 - Architektonicko-stav...'!Oblasť_tlače</vt:lpstr>
      <vt:lpstr>'02 - Vzduchotechnika'!Oblasť_tlače</vt:lpstr>
      <vt:lpstr>'03 - Elektroinštalácia'!Oblasť_tlače</vt:lpstr>
      <vt:lpstr>'04 - ZTI'!Oblasť_tlače</vt:lpstr>
      <vt:lpstr>'05 - UK'!Oblasť_tlače</vt:lpstr>
      <vt:lpstr>'06 - Nabytok a vybavenie'!Oblasť_tlače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2025-04-08T09:50:13Z</dcterms:created>
  <dcterms:modified xsi:type="dcterms:W3CDTF">2025-05-13T06:34:28Z</dcterms:modified>
</cp:coreProperties>
</file>